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boundtourscc-my.sharepoint.com/personal/info_southboundtours_com/Documents/Southbound Tours/Southbound Sales/X-Door Intineraries/"/>
    </mc:Choice>
  </mc:AlternateContent>
  <xr:revisionPtr revIDLastSave="201" documentId="8_{53F7483B-1456-4242-8BFC-467E51B7AD99}" xr6:coauthVersionLast="47" xr6:coauthVersionMax="47" xr10:uidLastSave="{0251FB7C-630B-4464-98D1-7F4C476B72F3}"/>
  <bookViews>
    <workbookView xWindow="-108" yWindow="-108" windowWidth="23256" windowHeight="13896" activeTab="3" xr2:uid="{00000000-000D-0000-FFFF-FFFF00000000}"/>
  </bookViews>
  <sheets>
    <sheet name="2026 - Low Season" sheetId="2" r:id="rId1"/>
    <sheet name="2026 - High Season" sheetId="1" r:id="rId2"/>
    <sheet name="2027 - Low Season " sheetId="4" r:id="rId3"/>
    <sheet name="2027- High Season 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M18" i="3" s="1"/>
  <c r="O18" i="3" s="1"/>
  <c r="K18" i="4"/>
  <c r="L18" i="4"/>
  <c r="N18" i="4" s="1"/>
  <c r="K16" i="4"/>
  <c r="M16" i="4" s="1"/>
  <c r="O16" i="4" s="1"/>
  <c r="K16" i="3"/>
  <c r="M16" i="3" s="1"/>
  <c r="O16" i="3" s="1"/>
  <c r="K14" i="4"/>
  <c r="M14" i="4" s="1"/>
  <c r="O14" i="4" s="1"/>
  <c r="L14" i="4"/>
  <c r="N14" i="4" s="1"/>
  <c r="K12" i="3"/>
  <c r="K12" i="4"/>
  <c r="O80" i="4"/>
  <c r="N80" i="4"/>
  <c r="L80" i="4"/>
  <c r="M73" i="4"/>
  <c r="O73" i="4" s="1"/>
  <c r="L73" i="4"/>
  <c r="N73" i="4" s="1"/>
  <c r="M72" i="4"/>
  <c r="O72" i="4" s="1"/>
  <c r="L72" i="4"/>
  <c r="N72" i="4" s="1"/>
  <c r="O71" i="4"/>
  <c r="N71" i="4"/>
  <c r="M71" i="4"/>
  <c r="L71" i="4"/>
  <c r="M70" i="4"/>
  <c r="O70" i="4" s="1"/>
  <c r="L70" i="4"/>
  <c r="N70" i="4" s="1"/>
  <c r="M69" i="4"/>
  <c r="O69" i="4" s="1"/>
  <c r="L69" i="4"/>
  <c r="N69" i="4" s="1"/>
  <c r="O68" i="4"/>
  <c r="N68" i="4"/>
  <c r="M68" i="4"/>
  <c r="L68" i="4"/>
  <c r="M67" i="4"/>
  <c r="O67" i="4" s="1"/>
  <c r="L67" i="4"/>
  <c r="N67" i="4" s="1"/>
  <c r="M66" i="4"/>
  <c r="O66" i="4" s="1"/>
  <c r="L66" i="4"/>
  <c r="N66" i="4" s="1"/>
  <c r="O65" i="4"/>
  <c r="N65" i="4"/>
  <c r="M65" i="4"/>
  <c r="L65" i="4"/>
  <c r="K64" i="4"/>
  <c r="M64" i="4" s="1"/>
  <c r="O64" i="4" s="1"/>
  <c r="M63" i="4"/>
  <c r="O63" i="4" s="1"/>
  <c r="L63" i="4"/>
  <c r="N63" i="4" s="1"/>
  <c r="K63" i="4"/>
  <c r="O62" i="4"/>
  <c r="N62" i="4"/>
  <c r="M62" i="4"/>
  <c r="L62" i="4"/>
  <c r="M61" i="4"/>
  <c r="O61" i="4" s="1"/>
  <c r="L61" i="4"/>
  <c r="N61" i="4" s="1"/>
  <c r="N60" i="4"/>
  <c r="M60" i="4"/>
  <c r="O60" i="4" s="1"/>
  <c r="L60" i="4"/>
  <c r="O59" i="4"/>
  <c r="N59" i="4"/>
  <c r="M59" i="4"/>
  <c r="L59" i="4"/>
  <c r="M58" i="4"/>
  <c r="O58" i="4" s="1"/>
  <c r="L58" i="4"/>
  <c r="N58" i="4" s="1"/>
  <c r="N57" i="4"/>
  <c r="M57" i="4"/>
  <c r="M75" i="4" s="1"/>
  <c r="L57" i="4"/>
  <c r="M52" i="4"/>
  <c r="O52" i="4" s="1"/>
  <c r="L52" i="4"/>
  <c r="N52" i="4" s="1"/>
  <c r="N51" i="4"/>
  <c r="M51" i="4"/>
  <c r="O51" i="4" s="1"/>
  <c r="L51" i="4"/>
  <c r="O50" i="4"/>
  <c r="N50" i="4"/>
  <c r="M50" i="4"/>
  <c r="L50" i="4"/>
  <c r="M49" i="4"/>
  <c r="O49" i="4" s="1"/>
  <c r="L49" i="4"/>
  <c r="N49" i="4" s="1"/>
  <c r="N48" i="4"/>
  <c r="M48" i="4"/>
  <c r="O48" i="4" s="1"/>
  <c r="L48" i="4"/>
  <c r="O47" i="4"/>
  <c r="M47" i="4"/>
  <c r="L47" i="4"/>
  <c r="N47" i="4" s="1"/>
  <c r="M46" i="4"/>
  <c r="M45" i="4"/>
  <c r="O45" i="4" s="1"/>
  <c r="L45" i="4"/>
  <c r="N45" i="4" s="1"/>
  <c r="O44" i="4"/>
  <c r="N44" i="4"/>
  <c r="M44" i="4"/>
  <c r="M54" i="4" s="1"/>
  <c r="L44" i="4"/>
  <c r="L54" i="4" s="1"/>
  <c r="O40" i="4"/>
  <c r="N40" i="4"/>
  <c r="M40" i="4"/>
  <c r="L40" i="4"/>
  <c r="O35" i="4"/>
  <c r="N35" i="4"/>
  <c r="M35" i="4"/>
  <c r="L35" i="4"/>
  <c r="M28" i="4"/>
  <c r="O28" i="4" s="1"/>
  <c r="L28" i="4"/>
  <c r="N28" i="4" s="1"/>
  <c r="M27" i="4"/>
  <c r="O27" i="4" s="1"/>
  <c r="L27" i="4"/>
  <c r="N27" i="4" s="1"/>
  <c r="M26" i="4"/>
  <c r="O26" i="4" s="1"/>
  <c r="L26" i="4"/>
  <c r="N26" i="4" s="1"/>
  <c r="M25" i="4"/>
  <c r="O25" i="4" s="1"/>
  <c r="L25" i="4"/>
  <c r="N25" i="4" s="1"/>
  <c r="M24" i="4"/>
  <c r="L24" i="4"/>
  <c r="M12" i="4"/>
  <c r="O12" i="4" s="1"/>
  <c r="L12" i="4"/>
  <c r="N12" i="4" s="1"/>
  <c r="M10" i="4"/>
  <c r="L10" i="4"/>
  <c r="O81" i="3"/>
  <c r="N81" i="3"/>
  <c r="L81" i="3"/>
  <c r="M74" i="3"/>
  <c r="O74" i="3" s="1"/>
  <c r="L74" i="3"/>
  <c r="N74" i="3" s="1"/>
  <c r="M73" i="3"/>
  <c r="O73" i="3" s="1"/>
  <c r="L73" i="3"/>
  <c r="N73" i="3" s="1"/>
  <c r="O72" i="3"/>
  <c r="N72" i="3"/>
  <c r="M72" i="3"/>
  <c r="L72" i="3"/>
  <c r="M71" i="3"/>
  <c r="O71" i="3" s="1"/>
  <c r="L71" i="3"/>
  <c r="N71" i="3" s="1"/>
  <c r="M70" i="3"/>
  <c r="O70" i="3" s="1"/>
  <c r="L70" i="3"/>
  <c r="N70" i="3" s="1"/>
  <c r="O69" i="3"/>
  <c r="N69" i="3"/>
  <c r="M69" i="3"/>
  <c r="L69" i="3"/>
  <c r="M68" i="3"/>
  <c r="O68" i="3" s="1"/>
  <c r="L68" i="3"/>
  <c r="N68" i="3" s="1"/>
  <c r="M67" i="3"/>
  <c r="O67" i="3" s="1"/>
  <c r="L67" i="3"/>
  <c r="N67" i="3" s="1"/>
  <c r="O66" i="3"/>
  <c r="N66" i="3"/>
  <c r="M66" i="3"/>
  <c r="L66" i="3"/>
  <c r="K65" i="3"/>
  <c r="M65" i="3" s="1"/>
  <c r="O65" i="3" s="1"/>
  <c r="M64" i="3"/>
  <c r="O64" i="3" s="1"/>
  <c r="L64" i="3"/>
  <c r="N64" i="3" s="1"/>
  <c r="K64" i="3"/>
  <c r="O63" i="3"/>
  <c r="N63" i="3"/>
  <c r="M63" i="3"/>
  <c r="L63" i="3"/>
  <c r="M62" i="3"/>
  <c r="O62" i="3" s="1"/>
  <c r="L62" i="3"/>
  <c r="N62" i="3" s="1"/>
  <c r="N61" i="3"/>
  <c r="M61" i="3"/>
  <c r="O61" i="3" s="1"/>
  <c r="L61" i="3"/>
  <c r="O60" i="3"/>
  <c r="N60" i="3"/>
  <c r="M60" i="3"/>
  <c r="L60" i="3"/>
  <c r="M59" i="3"/>
  <c r="O59" i="3" s="1"/>
  <c r="L59" i="3"/>
  <c r="N59" i="3" s="1"/>
  <c r="N58" i="3"/>
  <c r="M58" i="3"/>
  <c r="M76" i="3" s="1"/>
  <c r="L58" i="3"/>
  <c r="M53" i="3"/>
  <c r="O53" i="3" s="1"/>
  <c r="L53" i="3"/>
  <c r="N53" i="3" s="1"/>
  <c r="N52" i="3"/>
  <c r="M52" i="3"/>
  <c r="O52" i="3" s="1"/>
  <c r="L52" i="3"/>
  <c r="O51" i="3"/>
  <c r="N51" i="3"/>
  <c r="M51" i="3"/>
  <c r="L51" i="3"/>
  <c r="M50" i="3"/>
  <c r="O50" i="3" s="1"/>
  <c r="L50" i="3"/>
  <c r="N50" i="3" s="1"/>
  <c r="N49" i="3"/>
  <c r="M49" i="3"/>
  <c r="O49" i="3" s="1"/>
  <c r="L49" i="3"/>
  <c r="O48" i="3"/>
  <c r="N48" i="3"/>
  <c r="M48" i="3"/>
  <c r="L48" i="3"/>
  <c r="M47" i="3"/>
  <c r="M46" i="3"/>
  <c r="M45" i="3"/>
  <c r="O45" i="3" s="1"/>
  <c r="L45" i="3"/>
  <c r="N45" i="3" s="1"/>
  <c r="O44" i="3"/>
  <c r="O55" i="3" s="1"/>
  <c r="N44" i="3"/>
  <c r="N55" i="3" s="1"/>
  <c r="M44" i="3"/>
  <c r="M55" i="3" s="1"/>
  <c r="L44" i="3"/>
  <c r="L55" i="3" s="1"/>
  <c r="O40" i="3"/>
  <c r="N40" i="3"/>
  <c r="M40" i="3"/>
  <c r="L40" i="3"/>
  <c r="O35" i="3"/>
  <c r="N35" i="3"/>
  <c r="M35" i="3"/>
  <c r="L35" i="3"/>
  <c r="M28" i="3"/>
  <c r="O28" i="3" s="1"/>
  <c r="L28" i="3"/>
  <c r="N28" i="3" s="1"/>
  <c r="M27" i="3"/>
  <c r="O27" i="3" s="1"/>
  <c r="L27" i="3"/>
  <c r="N27" i="3" s="1"/>
  <c r="M26" i="3"/>
  <c r="O26" i="3" s="1"/>
  <c r="L26" i="3"/>
  <c r="N26" i="3" s="1"/>
  <c r="M25" i="3"/>
  <c r="O25" i="3" s="1"/>
  <c r="L25" i="3"/>
  <c r="N25" i="3" s="1"/>
  <c r="M24" i="3"/>
  <c r="L24" i="3"/>
  <c r="O14" i="3"/>
  <c r="N14" i="3"/>
  <c r="M14" i="3"/>
  <c r="L14" i="3"/>
  <c r="K14" i="3"/>
  <c r="M12" i="3"/>
  <c r="O12" i="3" s="1"/>
  <c r="L12" i="3"/>
  <c r="N12" i="3" s="1"/>
  <c r="N10" i="3"/>
  <c r="M10" i="3"/>
  <c r="O10" i="3" s="1"/>
  <c r="L10" i="3"/>
  <c r="K65" i="1"/>
  <c r="K64" i="1"/>
  <c r="M64" i="1" s="1"/>
  <c r="O64" i="1" s="1"/>
  <c r="K64" i="2"/>
  <c r="M64" i="2" s="1"/>
  <c r="O64" i="2" s="1"/>
  <c r="K63" i="2"/>
  <c r="L63" i="2" s="1"/>
  <c r="K14" i="2"/>
  <c r="M14" i="2" s="1"/>
  <c r="K14" i="1"/>
  <c r="L14" i="1" s="1"/>
  <c r="N14" i="1" s="1"/>
  <c r="O80" i="2"/>
  <c r="N80" i="2"/>
  <c r="L80" i="2"/>
  <c r="M73" i="2"/>
  <c r="O73" i="2" s="1"/>
  <c r="L73" i="2"/>
  <c r="N73" i="2" s="1"/>
  <c r="M72" i="2"/>
  <c r="O72" i="2" s="1"/>
  <c r="L72" i="2"/>
  <c r="N72" i="2" s="1"/>
  <c r="M71" i="2"/>
  <c r="O71" i="2" s="1"/>
  <c r="L71" i="2"/>
  <c r="N71" i="2" s="1"/>
  <c r="M70" i="2"/>
  <c r="O70" i="2" s="1"/>
  <c r="L70" i="2"/>
  <c r="N70" i="2" s="1"/>
  <c r="M69" i="2"/>
  <c r="O69" i="2" s="1"/>
  <c r="L69" i="2"/>
  <c r="N69" i="2" s="1"/>
  <c r="M68" i="2"/>
  <c r="O68" i="2" s="1"/>
  <c r="L68" i="2"/>
  <c r="N68" i="2" s="1"/>
  <c r="M67" i="2"/>
  <c r="O67" i="2" s="1"/>
  <c r="L67" i="2"/>
  <c r="N67" i="2" s="1"/>
  <c r="N66" i="2"/>
  <c r="M66" i="2"/>
  <c r="O66" i="2" s="1"/>
  <c r="L66" i="2"/>
  <c r="M65" i="2"/>
  <c r="O65" i="2" s="1"/>
  <c r="L65" i="2"/>
  <c r="N65" i="2" s="1"/>
  <c r="M62" i="2"/>
  <c r="O62" i="2" s="1"/>
  <c r="L62" i="2"/>
  <c r="N62" i="2" s="1"/>
  <c r="M61" i="2"/>
  <c r="O61" i="2" s="1"/>
  <c r="L61" i="2"/>
  <c r="N61" i="2" s="1"/>
  <c r="M60" i="2"/>
  <c r="O60" i="2" s="1"/>
  <c r="L60" i="2"/>
  <c r="N60" i="2" s="1"/>
  <c r="M59" i="2"/>
  <c r="O59" i="2" s="1"/>
  <c r="L59" i="2"/>
  <c r="N59" i="2" s="1"/>
  <c r="M58" i="2"/>
  <c r="O58" i="2" s="1"/>
  <c r="L58" i="2"/>
  <c r="N58" i="2" s="1"/>
  <c r="M57" i="2"/>
  <c r="L57" i="2"/>
  <c r="N57" i="2" s="1"/>
  <c r="M52" i="2"/>
  <c r="O52" i="2" s="1"/>
  <c r="L52" i="2"/>
  <c r="N52" i="2" s="1"/>
  <c r="M51" i="2"/>
  <c r="O51" i="2" s="1"/>
  <c r="L51" i="2"/>
  <c r="N51" i="2" s="1"/>
  <c r="M50" i="2"/>
  <c r="O50" i="2" s="1"/>
  <c r="L50" i="2"/>
  <c r="N50" i="2" s="1"/>
  <c r="M49" i="2"/>
  <c r="O49" i="2" s="1"/>
  <c r="L49" i="2"/>
  <c r="N49" i="2" s="1"/>
  <c r="M48" i="2"/>
  <c r="O48" i="2" s="1"/>
  <c r="L48" i="2"/>
  <c r="N48" i="2" s="1"/>
  <c r="M47" i="2"/>
  <c r="O47" i="2" s="1"/>
  <c r="L47" i="2"/>
  <c r="N47" i="2" s="1"/>
  <c r="M46" i="2"/>
  <c r="M45" i="2"/>
  <c r="O45" i="2" s="1"/>
  <c r="L45" i="2"/>
  <c r="N45" i="2" s="1"/>
  <c r="M44" i="2"/>
  <c r="L44" i="2"/>
  <c r="O40" i="2"/>
  <c r="N40" i="2"/>
  <c r="M40" i="2"/>
  <c r="L40" i="2"/>
  <c r="O35" i="2"/>
  <c r="N35" i="2"/>
  <c r="M35" i="2"/>
  <c r="L35" i="2"/>
  <c r="M28" i="2"/>
  <c r="O28" i="2" s="1"/>
  <c r="L28" i="2"/>
  <c r="N28" i="2" s="1"/>
  <c r="M27" i="2"/>
  <c r="O27" i="2" s="1"/>
  <c r="L27" i="2"/>
  <c r="N27" i="2" s="1"/>
  <c r="M26" i="2"/>
  <c r="M30" i="2" s="1"/>
  <c r="L26" i="2"/>
  <c r="N26" i="2" s="1"/>
  <c r="M25" i="2"/>
  <c r="O25" i="2" s="1"/>
  <c r="L25" i="2"/>
  <c r="N25" i="2" s="1"/>
  <c r="M24" i="2"/>
  <c r="O24" i="2" s="1"/>
  <c r="L24" i="2"/>
  <c r="N24" i="2" s="1"/>
  <c r="M18" i="2"/>
  <c r="O18" i="2" s="1"/>
  <c r="L18" i="2"/>
  <c r="N18" i="2" s="1"/>
  <c r="K16" i="2"/>
  <c r="M16" i="2" s="1"/>
  <c r="O16" i="2" s="1"/>
  <c r="N12" i="2"/>
  <c r="M12" i="2"/>
  <c r="O12" i="2" s="1"/>
  <c r="L12" i="2"/>
  <c r="M10" i="2"/>
  <c r="O10" i="2" s="1"/>
  <c r="L10" i="2"/>
  <c r="N10" i="2" s="1"/>
  <c r="M47" i="1"/>
  <c r="M46" i="1"/>
  <c r="K16" i="1"/>
  <c r="M16" i="1" s="1"/>
  <c r="O16" i="1" s="1"/>
  <c r="O81" i="1"/>
  <c r="N81" i="1"/>
  <c r="L81" i="1"/>
  <c r="M74" i="1"/>
  <c r="O74" i="1" s="1"/>
  <c r="L74" i="1"/>
  <c r="N74" i="1" s="1"/>
  <c r="M73" i="1"/>
  <c r="O73" i="1" s="1"/>
  <c r="L73" i="1"/>
  <c r="N73" i="1" s="1"/>
  <c r="M72" i="1"/>
  <c r="O72" i="1" s="1"/>
  <c r="L72" i="1"/>
  <c r="N72" i="1" s="1"/>
  <c r="M71" i="1"/>
  <c r="O71" i="1" s="1"/>
  <c r="L71" i="1"/>
  <c r="N71" i="1" s="1"/>
  <c r="M70" i="1"/>
  <c r="O70" i="1" s="1"/>
  <c r="L70" i="1"/>
  <c r="N70" i="1" s="1"/>
  <c r="M69" i="1"/>
  <c r="O69" i="1" s="1"/>
  <c r="L69" i="1"/>
  <c r="N69" i="1" s="1"/>
  <c r="M68" i="1"/>
  <c r="O68" i="1" s="1"/>
  <c r="L68" i="1"/>
  <c r="N68" i="1" s="1"/>
  <c r="M67" i="1"/>
  <c r="O67" i="1" s="1"/>
  <c r="L67" i="1"/>
  <c r="N67" i="1" s="1"/>
  <c r="M66" i="1"/>
  <c r="O66" i="1" s="1"/>
  <c r="L66" i="1"/>
  <c r="N66" i="1" s="1"/>
  <c r="M65" i="1"/>
  <c r="O65" i="1" s="1"/>
  <c r="L65" i="1"/>
  <c r="N65" i="1" s="1"/>
  <c r="M63" i="1"/>
  <c r="O63" i="1" s="1"/>
  <c r="L63" i="1"/>
  <c r="N63" i="1" s="1"/>
  <c r="M62" i="1"/>
  <c r="O62" i="1" s="1"/>
  <c r="L62" i="1"/>
  <c r="N62" i="1" s="1"/>
  <c r="M61" i="1"/>
  <c r="O61" i="1" s="1"/>
  <c r="L61" i="1"/>
  <c r="N61" i="1" s="1"/>
  <c r="M60" i="1"/>
  <c r="O60" i="1" s="1"/>
  <c r="L60" i="1"/>
  <c r="N60" i="1" s="1"/>
  <c r="M59" i="1"/>
  <c r="O59" i="1" s="1"/>
  <c r="L59" i="1"/>
  <c r="N59" i="1" s="1"/>
  <c r="M58" i="1"/>
  <c r="L58" i="1"/>
  <c r="N58" i="1" s="1"/>
  <c r="M53" i="1"/>
  <c r="O53" i="1" s="1"/>
  <c r="L53" i="1"/>
  <c r="N53" i="1" s="1"/>
  <c r="M52" i="1"/>
  <c r="O52" i="1" s="1"/>
  <c r="L52" i="1"/>
  <c r="N52" i="1" s="1"/>
  <c r="M51" i="1"/>
  <c r="O51" i="1" s="1"/>
  <c r="L51" i="1"/>
  <c r="N51" i="1" s="1"/>
  <c r="M50" i="1"/>
  <c r="O50" i="1" s="1"/>
  <c r="L50" i="1"/>
  <c r="N50" i="1" s="1"/>
  <c r="M49" i="1"/>
  <c r="O49" i="1" s="1"/>
  <c r="L49" i="1"/>
  <c r="N49" i="1" s="1"/>
  <c r="M48" i="1"/>
  <c r="O48" i="1" s="1"/>
  <c r="L48" i="1"/>
  <c r="N48" i="1" s="1"/>
  <c r="M45" i="1"/>
  <c r="L45" i="1"/>
  <c r="M44" i="1"/>
  <c r="O44" i="1" s="1"/>
  <c r="L44" i="1"/>
  <c r="N44" i="1" s="1"/>
  <c r="O40" i="1"/>
  <c r="N40" i="1"/>
  <c r="M40" i="1"/>
  <c r="L40" i="1"/>
  <c r="O35" i="1"/>
  <c r="N35" i="1"/>
  <c r="M35" i="1"/>
  <c r="L35" i="1"/>
  <c r="M28" i="1"/>
  <c r="O28" i="1" s="1"/>
  <c r="L28" i="1"/>
  <c r="N28" i="1" s="1"/>
  <c r="M27" i="1"/>
  <c r="O27" i="1" s="1"/>
  <c r="L27" i="1"/>
  <c r="N27" i="1" s="1"/>
  <c r="M26" i="1"/>
  <c r="O26" i="1" s="1"/>
  <c r="L26" i="1"/>
  <c r="N26" i="1" s="1"/>
  <c r="M25" i="1"/>
  <c r="O25" i="1" s="1"/>
  <c r="L25" i="1"/>
  <c r="N25" i="1" s="1"/>
  <c r="M24" i="1"/>
  <c r="L24" i="1"/>
  <c r="M18" i="1"/>
  <c r="O18" i="1" s="1"/>
  <c r="L18" i="1"/>
  <c r="N18" i="1" s="1"/>
  <c r="M12" i="1"/>
  <c r="O12" i="1" s="1"/>
  <c r="L12" i="1"/>
  <c r="N12" i="1" s="1"/>
  <c r="M10" i="1"/>
  <c r="O10" i="1" s="1"/>
  <c r="L10" i="1"/>
  <c r="M78" i="2" l="1"/>
  <c r="L18" i="3"/>
  <c r="N18" i="3" s="1"/>
  <c r="M18" i="4"/>
  <c r="O18" i="4" s="1"/>
  <c r="L30" i="3"/>
  <c r="M30" i="3"/>
  <c r="L30" i="4"/>
  <c r="M30" i="4"/>
  <c r="N54" i="4"/>
  <c r="O54" i="4"/>
  <c r="L16" i="4"/>
  <c r="N16" i="4" s="1"/>
  <c r="N10" i="4"/>
  <c r="N20" i="4" s="1"/>
  <c r="O57" i="4"/>
  <c r="O75" i="4" s="1"/>
  <c r="L64" i="4"/>
  <c r="N64" i="4" s="1"/>
  <c r="N75" i="4" s="1"/>
  <c r="O10" i="4"/>
  <c r="O20" i="4" s="1"/>
  <c r="N24" i="4"/>
  <c r="N30" i="4" s="1"/>
  <c r="O24" i="4"/>
  <c r="O30" i="4" s="1"/>
  <c r="N76" i="3"/>
  <c r="O20" i="3"/>
  <c r="N24" i="3"/>
  <c r="N30" i="3" s="1"/>
  <c r="O24" i="3"/>
  <c r="O30" i="3" s="1"/>
  <c r="O58" i="3"/>
  <c r="O76" i="3" s="1"/>
  <c r="L65" i="3"/>
  <c r="N65" i="3" s="1"/>
  <c r="L16" i="3"/>
  <c r="N16" i="3" s="1"/>
  <c r="M20" i="3"/>
  <c r="L64" i="1"/>
  <c r="N64" i="1" s="1"/>
  <c r="N76" i="1" s="1"/>
  <c r="N30" i="2"/>
  <c r="L64" i="2"/>
  <c r="N64" i="2" s="1"/>
  <c r="L54" i="2"/>
  <c r="M54" i="2"/>
  <c r="L75" i="2"/>
  <c r="N63" i="2"/>
  <c r="M20" i="2"/>
  <c r="O14" i="2"/>
  <c r="O20" i="2" s="1"/>
  <c r="N75" i="2"/>
  <c r="L30" i="2"/>
  <c r="N44" i="2"/>
  <c r="N54" i="2" s="1"/>
  <c r="M63" i="2"/>
  <c r="O63" i="2" s="1"/>
  <c r="O26" i="2"/>
  <c r="O30" i="2" s="1"/>
  <c r="L16" i="2"/>
  <c r="N16" i="2" s="1"/>
  <c r="O57" i="2"/>
  <c r="O44" i="2"/>
  <c r="O54" i="2" s="1"/>
  <c r="L14" i="2"/>
  <c r="L16" i="1"/>
  <c r="N16" i="1" s="1"/>
  <c r="M30" i="1"/>
  <c r="M79" i="1" s="1"/>
  <c r="M14" i="1"/>
  <c r="O14" i="1" s="1"/>
  <c r="O20" i="1" s="1"/>
  <c r="L20" i="1"/>
  <c r="L30" i="1"/>
  <c r="M76" i="1"/>
  <c r="O58" i="1"/>
  <c r="O76" i="1" s="1"/>
  <c r="L55" i="1"/>
  <c r="M55" i="1"/>
  <c r="N10" i="1"/>
  <c r="O24" i="1"/>
  <c r="O30" i="1" s="1"/>
  <c r="N45" i="1"/>
  <c r="N55" i="1" s="1"/>
  <c r="O45" i="1"/>
  <c r="O55" i="1" s="1"/>
  <c r="N24" i="1"/>
  <c r="N30" i="1" s="1"/>
  <c r="N20" i="3" l="1"/>
  <c r="N83" i="3" s="1"/>
  <c r="M20" i="4"/>
  <c r="M78" i="4" s="1"/>
  <c r="L20" i="3"/>
  <c r="L83" i="3" s="1"/>
  <c r="O82" i="4"/>
  <c r="L75" i="4"/>
  <c r="N82" i="4"/>
  <c r="L20" i="4"/>
  <c r="L82" i="4" s="1"/>
  <c r="M79" i="3"/>
  <c r="M80" i="3"/>
  <c r="M81" i="3" s="1"/>
  <c r="M83" i="3" s="1"/>
  <c r="O83" i="3"/>
  <c r="L76" i="3"/>
  <c r="L76" i="1"/>
  <c r="L83" i="1" s="1"/>
  <c r="M75" i="2"/>
  <c r="M79" i="2" s="1"/>
  <c r="M80" i="2" s="1"/>
  <c r="M82" i="2" s="1"/>
  <c r="N14" i="2"/>
  <c r="N20" i="2" s="1"/>
  <c r="N82" i="2" s="1"/>
  <c r="L20" i="2"/>
  <c r="L82" i="2" s="1"/>
  <c r="O75" i="2"/>
  <c r="O82" i="2" s="1"/>
  <c r="N20" i="1"/>
  <c r="N83" i="1" s="1"/>
  <c r="M20" i="1"/>
  <c r="O83" i="1"/>
  <c r="M79" i="4" l="1"/>
  <c r="M80" i="4" s="1"/>
  <c r="M82" i="4" s="1"/>
  <c r="M80" i="1"/>
  <c r="M81" i="1" s="1"/>
  <c r="M83" i="1" s="1"/>
</calcChain>
</file>

<file path=xl/sharedStrings.xml><?xml version="1.0" encoding="utf-8"?>
<sst xmlns="http://schemas.openxmlformats.org/spreadsheetml/2006/main" count="794" uniqueCount="83">
  <si>
    <t>Quotation Summary</t>
  </si>
  <si>
    <t>Client Name</t>
  </si>
  <si>
    <t>Dates</t>
  </si>
  <si>
    <t>R / $</t>
  </si>
  <si>
    <t>Itinerary Name</t>
  </si>
  <si>
    <t>13 Day Namibia luxury Flying Safari</t>
  </si>
  <si>
    <t>Start</t>
  </si>
  <si>
    <t>GUESTS</t>
  </si>
  <si>
    <t>End</t>
  </si>
  <si>
    <t>Consultant</t>
  </si>
  <si>
    <t>George Shavuka</t>
  </si>
  <si>
    <t>Date of Quote</t>
  </si>
  <si>
    <t>Length</t>
  </si>
  <si>
    <t>Days</t>
  </si>
  <si>
    <t>Reference</t>
  </si>
  <si>
    <t>ACCOMMODATION</t>
  </si>
  <si>
    <t>Date</t>
  </si>
  <si>
    <t>Nights</t>
  </si>
  <si>
    <t>Override</t>
  </si>
  <si>
    <t>Basis</t>
  </si>
  <si>
    <t>Price (USD)</t>
  </si>
  <si>
    <t>Price (ZAR)</t>
  </si>
  <si>
    <t>Total (USD)</t>
  </si>
  <si>
    <t>Total (ZAR)</t>
  </si>
  <si>
    <t>Com (USD)</t>
  </si>
  <si>
    <t>Com (ZAR)</t>
  </si>
  <si>
    <t>%</t>
  </si>
  <si>
    <t>andBeyond Sossusvlei Desert Lodge</t>
  </si>
  <si>
    <t>FI</t>
  </si>
  <si>
    <t>Suite(s)</t>
  </si>
  <si>
    <t>Strand Hotel Swakopmund</t>
  </si>
  <si>
    <t>B&amp;B</t>
  </si>
  <si>
    <t>Luxury Suite</t>
  </si>
  <si>
    <t>Mowani Mountain Camp</t>
  </si>
  <si>
    <t>Onguma Camp Kala</t>
  </si>
  <si>
    <t>Suite</t>
  </si>
  <si>
    <t>Zannier Omaanda</t>
  </si>
  <si>
    <t>1-Bedroom Hut</t>
  </si>
  <si>
    <t>FLIGHTS</t>
  </si>
  <si>
    <t>Class</t>
  </si>
  <si>
    <t>Carrier</t>
  </si>
  <si>
    <t>Hosea Kutako International Airport [WDH]</t>
  </si>
  <si>
    <t>to</t>
  </si>
  <si>
    <t/>
  </si>
  <si>
    <t>Swakopmund Airport [SWP]</t>
  </si>
  <si>
    <t>Twyfelfontein Airstrip</t>
  </si>
  <si>
    <t>Mokuti Lodge Airport [OKU]</t>
  </si>
  <si>
    <t>BOATS</t>
  </si>
  <si>
    <t>Company</t>
  </si>
  <si>
    <t>CAR RENTALS</t>
  </si>
  <si>
    <t>Pick Up</t>
  </si>
  <si>
    <t>Category</t>
  </si>
  <si>
    <t>Includes</t>
  </si>
  <si>
    <t>TRANSFERS</t>
  </si>
  <si>
    <t>Code</t>
  </si>
  <si>
    <t>Services</t>
  </si>
  <si>
    <t>ACTIVITIES</t>
  </si>
  <si>
    <t>Desert Drive</t>
  </si>
  <si>
    <t>Desert Rock</t>
  </si>
  <si>
    <t>Sossusvlei Excursion</t>
  </si>
  <si>
    <t>Big Dune Walk</t>
  </si>
  <si>
    <t>Namib Sky Balloon Safaris</t>
  </si>
  <si>
    <t>Desert People</t>
  </si>
  <si>
    <t>Sandwich Harbour 4x4</t>
  </si>
  <si>
    <t>Catamaran Charters</t>
  </si>
  <si>
    <t>Special Sundowners</t>
  </si>
  <si>
    <t>Guided Nature Drive</t>
  </si>
  <si>
    <t>Twyfelfontein, Burnt Mountain and Organ Pipes</t>
  </si>
  <si>
    <t>Onguma Sundowner Drive</t>
  </si>
  <si>
    <t>Etosha Morning &amp; Afternoon Game Drives</t>
  </si>
  <si>
    <t>Onkolo Hide</t>
  </si>
  <si>
    <t>Conservation Drive</t>
  </si>
  <si>
    <t>Carnivore tracking</t>
  </si>
  <si>
    <t>MISCELLANEOUS</t>
  </si>
  <si>
    <t>TOTAL</t>
  </si>
  <si>
    <t>Walvis bay water front</t>
  </si>
  <si>
    <t>Admin fee</t>
  </si>
  <si>
    <t>Mountain Suite</t>
  </si>
  <si>
    <t>Sossusvlei Desert Lodge</t>
  </si>
  <si>
    <t>Namib Sky Balloon Safari</t>
  </si>
  <si>
    <t>Sandwich Harbour 4x4 - Private</t>
  </si>
  <si>
    <t>Catamaran Charters - Private</t>
  </si>
  <si>
    <t>X - Door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</si>
</sst>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_-[$$-409]* #,##0.00_ ;_-[$$-409]* \-#,##0.00\ ;_-[$$-409]* &quot;-&quot;??_ ;_-@_ "/>
  </numFmts>
  <fonts count="3" x14ac:knownFonts="1"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4"/>
      </patternFill>
    </fill>
    <fill>
      <patternFill patternType="solid">
        <fgColor rgb="FFF2F2F2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165" fontId="1" fillId="2" borderId="2" xfId="0" applyNumberFormat="1" applyFont="1" applyFill="1" applyBorder="1"/>
    <xf numFmtId="164" fontId="1" fillId="2" borderId="2" xfId="0" applyNumberFormat="1" applyFont="1" applyFill="1" applyBorder="1"/>
    <xf numFmtId="165" fontId="1" fillId="4" borderId="2" xfId="0" applyNumberFormat="1" applyFont="1" applyFill="1" applyBorder="1"/>
    <xf numFmtId="164" fontId="1" fillId="4" borderId="2" xfId="0" applyNumberFormat="1" applyFont="1" applyFill="1" applyBorder="1"/>
    <xf numFmtId="165" fontId="1" fillId="3" borderId="2" xfId="0" applyNumberFormat="1" applyFont="1" applyFill="1" applyBorder="1"/>
    <xf numFmtId="164" fontId="1" fillId="3" borderId="2" xfId="0" applyNumberFormat="1" applyFont="1" applyFill="1" applyBorder="1"/>
    <xf numFmtId="9" fontId="1" fillId="3" borderId="2" xfId="0" applyNumberFormat="1" applyFont="1" applyFill="1" applyBorder="1"/>
    <xf numFmtId="165" fontId="0" fillId="0" borderId="3" xfId="0" applyNumberFormat="1" applyBorder="1"/>
    <xf numFmtId="164" fontId="0" fillId="0" borderId="3" xfId="0" applyNumberFormat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9" fontId="0" fillId="3" borderId="3" xfId="0" applyNumberFormat="1" applyFill="1" applyBorder="1"/>
    <xf numFmtId="0" fontId="0" fillId="3" borderId="4" xfId="0" applyFill="1" applyBorder="1"/>
    <xf numFmtId="0" fontId="0" fillId="0" borderId="5" xfId="0" applyBorder="1"/>
    <xf numFmtId="165" fontId="0" fillId="0" borderId="6" xfId="0" applyNumberFormat="1" applyBorder="1"/>
    <xf numFmtId="164" fontId="0" fillId="0" borderId="6" xfId="0" applyNumberFormat="1" applyBorder="1"/>
    <xf numFmtId="165" fontId="0" fillId="4" borderId="6" xfId="0" applyNumberFormat="1" applyFill="1" applyBorder="1"/>
    <xf numFmtId="164" fontId="0" fillId="4" borderId="6" xfId="0" applyNumberForma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165" fontId="0" fillId="4" borderId="2" xfId="0" applyNumberFormat="1" applyFill="1" applyBorder="1"/>
    <xf numFmtId="164" fontId="0" fillId="4" borderId="2" xfId="0" applyNumberFormat="1" applyFill="1" applyBorder="1"/>
    <xf numFmtId="165" fontId="0" fillId="3" borderId="2" xfId="0" applyNumberFormat="1" applyFill="1" applyBorder="1"/>
    <xf numFmtId="164" fontId="0" fillId="3" borderId="2" xfId="0" applyNumberFormat="1" applyFill="1" applyBorder="1"/>
    <xf numFmtId="0" fontId="1" fillId="0" borderId="1" xfId="0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0" fontId="2" fillId="0" borderId="7" xfId="0" applyFont="1" applyBorder="1"/>
    <xf numFmtId="0" fontId="2" fillId="0" borderId="1" xfId="0" applyFont="1" applyBorder="1"/>
    <xf numFmtId="165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3" borderId="1" xfId="0" applyNumberFormat="1" applyFont="1" applyFill="1" applyBorder="1"/>
    <xf numFmtId="164" fontId="2" fillId="3" borderId="8" xfId="0" applyNumberFormat="1" applyFont="1" applyFill="1" applyBorder="1"/>
    <xf numFmtId="0" fontId="1" fillId="0" borderId="5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5" fontId="1" fillId="4" borderId="6" xfId="0" applyNumberFormat="1" applyFont="1" applyFill="1" applyBorder="1"/>
    <xf numFmtId="165" fontId="1" fillId="3" borderId="6" xfId="0" applyNumberFormat="1" applyFont="1" applyFill="1" applyBorder="1"/>
    <xf numFmtId="164" fontId="1" fillId="3" borderId="6" xfId="0" applyNumberFormat="1" applyFont="1" applyFill="1" applyBorder="1"/>
    <xf numFmtId="9" fontId="1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85A0-EA13-44FE-93E2-209B9E7A21E8}">
  <dimension ref="A1:P82"/>
  <sheetViews>
    <sheetView topLeftCell="A65" workbookViewId="0">
      <selection activeCell="V10" sqref="V10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6.1499999999999999E-2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46177</v>
      </c>
    </row>
    <row r="6" spans="1:16" x14ac:dyDescent="0.3">
      <c r="A6" s="3" t="s">
        <v>12</v>
      </c>
      <c r="C6">
        <v>13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21950</v>
      </c>
      <c r="L10" s="14">
        <f>(J10*I10*F10) + (K10*I10*F10*L3)</f>
        <v>8099.55</v>
      </c>
      <c r="M10" s="15">
        <f>(J10*I10*F10/L3) + (K10*I10*F10)</f>
        <v>131700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v>5277</v>
      </c>
      <c r="L12" s="14">
        <f>(J12*I12*F12) + (K12*I12*F12*L3)</f>
        <v>1298.1420000000001</v>
      </c>
      <c r="M12" s="15">
        <f>(J12*I12*F12/L3) + (K12*I12*F12)</f>
        <v>21108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77</v>
      </c>
      <c r="F14">
        <v>2</v>
      </c>
      <c r="I14">
        <v>2</v>
      </c>
      <c r="J14" s="12"/>
      <c r="K14" s="13">
        <f>15015+325</f>
        <v>15340</v>
      </c>
      <c r="L14" s="14">
        <f>(J14*I14*F14) + (K14*I14*F14*L3)</f>
        <v>3773.64</v>
      </c>
      <c r="M14" s="15">
        <f>(J14*I14*F14/L3) + (K14*I14*F14)</f>
        <v>61360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34</v>
      </c>
      <c r="H15" t="s">
        <v>28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35</v>
      </c>
      <c r="F16">
        <v>3</v>
      </c>
      <c r="I16">
        <v>2</v>
      </c>
      <c r="J16" s="12"/>
      <c r="K16" s="13">
        <f>29790+275</f>
        <v>30065</v>
      </c>
      <c r="L16" s="14">
        <f>(J16*I16*F16) + (K16*I16*F16*L3)</f>
        <v>11093.985000000001</v>
      </c>
      <c r="M16" s="15">
        <f>(J16*I16*F16/L3) + (K16*I16*F16)</f>
        <v>180390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36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37</v>
      </c>
      <c r="F18">
        <v>2</v>
      </c>
      <c r="I18">
        <v>2</v>
      </c>
      <c r="J18" s="12"/>
      <c r="K18" s="13">
        <v>17915</v>
      </c>
      <c r="L18" s="14">
        <f>(J18*I18*F18) + (K18*I18*F18*L3)</f>
        <v>4407.09</v>
      </c>
      <c r="M18" s="15">
        <f>(J18*I18*F18/L3) + (K18*I18*F18)</f>
        <v>71660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28672.407000000003</v>
      </c>
      <c r="M20" s="28">
        <f>SUM(M8:M19)</f>
        <v>466218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38</v>
      </c>
      <c r="B22" s="31"/>
      <c r="C22" s="31"/>
      <c r="D22" s="31"/>
      <c r="E22" s="31" t="s">
        <v>16</v>
      </c>
      <c r="F22" s="31"/>
      <c r="G22" s="31" t="s">
        <v>39</v>
      </c>
      <c r="H22" s="31" t="s">
        <v>40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41</v>
      </c>
      <c r="C24" t="s">
        <v>42</v>
      </c>
      <c r="D24" t="s">
        <v>27</v>
      </c>
      <c r="G24" t="s">
        <v>43</v>
      </c>
      <c r="H24" t="s">
        <v>43</v>
      </c>
      <c r="I24">
        <v>2</v>
      </c>
      <c r="J24" s="12"/>
      <c r="K24" s="13">
        <v>10269</v>
      </c>
      <c r="L24" s="14">
        <f>(J24*I24) + (K24*I24*L3)</f>
        <v>1263.087</v>
      </c>
      <c r="M24" s="15">
        <f>(J24*I24/L3) + (K24*I24)</f>
        <v>20538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27</v>
      </c>
      <c r="C25" t="s">
        <v>42</v>
      </c>
      <c r="D25" t="s">
        <v>44</v>
      </c>
      <c r="G25" t="s">
        <v>43</v>
      </c>
      <c r="H25" t="s">
        <v>43</v>
      </c>
      <c r="I25">
        <v>2</v>
      </c>
      <c r="J25" s="12"/>
      <c r="K25" s="13">
        <v>12558</v>
      </c>
      <c r="L25" s="14">
        <f>(J25*I25) + (K25*I25*L3)</f>
        <v>1544.634</v>
      </c>
      <c r="M25" s="15">
        <f>(J25*I25/L3) + (K25*I25)</f>
        <v>25116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44</v>
      </c>
      <c r="C26" t="s">
        <v>42</v>
      </c>
      <c r="D26" t="s">
        <v>45</v>
      </c>
      <c r="G26" t="s">
        <v>43</v>
      </c>
      <c r="H26" t="s">
        <v>43</v>
      </c>
      <c r="I26">
        <v>2</v>
      </c>
      <c r="J26" s="12"/>
      <c r="K26" s="13">
        <v>10305</v>
      </c>
      <c r="L26" s="14">
        <f>(J26*I26) + (K26*I26*L3)</f>
        <v>1267.5149999999999</v>
      </c>
      <c r="M26" s="15">
        <f>(J26*I26/L3) + (K26*I26)</f>
        <v>20610</v>
      </c>
      <c r="N26" s="16">
        <f>P26*L26</f>
        <v>0</v>
      </c>
      <c r="O26" s="17">
        <f>P26*M26</f>
        <v>0</v>
      </c>
      <c r="P26" s="18"/>
    </row>
    <row r="27" spans="1:16" x14ac:dyDescent="0.3">
      <c r="A27" t="s">
        <v>45</v>
      </c>
      <c r="C27" t="s">
        <v>42</v>
      </c>
      <c r="D27" t="s">
        <v>46</v>
      </c>
      <c r="G27" t="s">
        <v>43</v>
      </c>
      <c r="H27" t="s">
        <v>43</v>
      </c>
      <c r="I27">
        <v>2</v>
      </c>
      <c r="J27" s="12"/>
      <c r="K27" s="13">
        <v>12757</v>
      </c>
      <c r="L27" s="14">
        <f>(J27*I27) + (K27*I27*L3)</f>
        <v>1569.1109999999999</v>
      </c>
      <c r="M27" s="15">
        <f>(J27*I27/L3) + (K27*I27)</f>
        <v>25514</v>
      </c>
      <c r="N27" s="16">
        <f>P27*L27</f>
        <v>0</v>
      </c>
      <c r="O27" s="17">
        <f>P27*M27</f>
        <v>0</v>
      </c>
      <c r="P27" s="18"/>
    </row>
    <row r="28" spans="1:16" x14ac:dyDescent="0.3">
      <c r="A28" t="s">
        <v>46</v>
      </c>
      <c r="C28" t="s">
        <v>42</v>
      </c>
      <c r="D28" t="s">
        <v>41</v>
      </c>
      <c r="G28" t="s">
        <v>43</v>
      </c>
      <c r="H28" t="s">
        <v>43</v>
      </c>
      <c r="I28">
        <v>2</v>
      </c>
      <c r="J28" s="12"/>
      <c r="K28" s="13">
        <v>17216</v>
      </c>
      <c r="L28" s="14">
        <f>(J28*I28) + (K28*I28*L3)</f>
        <v>2117.5679999999998</v>
      </c>
      <c r="M28" s="15">
        <f>(J28*I28/L3) + (K28*I28)</f>
        <v>34432</v>
      </c>
      <c r="N28" s="16">
        <f>P28*L28</f>
        <v>0</v>
      </c>
      <c r="O28" s="17">
        <f>P28*M28</f>
        <v>0</v>
      </c>
      <c r="P28" s="18"/>
    </row>
    <row r="29" spans="1:1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2"/>
      <c r="L29" s="23"/>
      <c r="M29" s="24"/>
      <c r="N29" s="25"/>
      <c r="O29" s="26"/>
      <c r="P29" s="19"/>
    </row>
    <row r="30" spans="1:16" x14ac:dyDescent="0.3">
      <c r="L30" s="27">
        <f>SUM(L23:L29)</f>
        <v>7761.9149999999991</v>
      </c>
      <c r="M30" s="28">
        <f>SUM(M23:M29)</f>
        <v>126210</v>
      </c>
      <c r="N30" s="29">
        <f>SUM(N23:N29)</f>
        <v>0</v>
      </c>
      <c r="O30" s="30">
        <f>SUM(O23:O29)</f>
        <v>0</v>
      </c>
    </row>
    <row r="31" spans="1:16" hidden="1" x14ac:dyDescent="0.3"/>
    <row r="32" spans="1:16" hidden="1" x14ac:dyDescent="0.3">
      <c r="A32" s="31" t="s">
        <v>47</v>
      </c>
      <c r="B32" s="31"/>
      <c r="C32" s="31"/>
      <c r="D32" s="31"/>
      <c r="E32" s="31" t="s">
        <v>16</v>
      </c>
      <c r="F32" s="31"/>
      <c r="G32" s="31" t="s">
        <v>39</v>
      </c>
      <c r="H32" s="31" t="s">
        <v>48</v>
      </c>
      <c r="I32" s="31" t="s">
        <v>7</v>
      </c>
      <c r="J32" s="32" t="s">
        <v>20</v>
      </c>
      <c r="K32" s="33" t="s">
        <v>21</v>
      </c>
      <c r="L32" s="7" t="s">
        <v>22</v>
      </c>
      <c r="M32" s="8" t="s">
        <v>23</v>
      </c>
      <c r="N32" s="9" t="s">
        <v>24</v>
      </c>
      <c r="O32" s="10" t="s">
        <v>25</v>
      </c>
      <c r="P32" s="11" t="s">
        <v>26</v>
      </c>
    </row>
    <row r="33" spans="1:16" hidden="1" x14ac:dyDescent="0.3">
      <c r="J33" s="12"/>
      <c r="K33" s="13"/>
      <c r="L33" s="14"/>
      <c r="M33" s="15"/>
      <c r="N33" s="16"/>
      <c r="O33" s="17"/>
      <c r="P33" s="18"/>
    </row>
    <row r="34" spans="1:16" hidden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2"/>
      <c r="L34" s="23"/>
      <c r="M34" s="24"/>
      <c r="N34" s="25"/>
      <c r="O34" s="26"/>
      <c r="P34" s="19"/>
    </row>
    <row r="35" spans="1:16" hidden="1" x14ac:dyDescent="0.3">
      <c r="L35" s="27">
        <f>SUM(L33:L34)</f>
        <v>0</v>
      </c>
      <c r="M35" s="28">
        <f>SUM(M33:M34)</f>
        <v>0</v>
      </c>
      <c r="N35" s="29">
        <f>SUM(N33:N34)</f>
        <v>0</v>
      </c>
      <c r="O35" s="30">
        <f>SUM(O33:O34)</f>
        <v>0</v>
      </c>
    </row>
    <row r="36" spans="1:16" hidden="1" x14ac:dyDescent="0.3"/>
    <row r="37" spans="1:16" hidden="1" x14ac:dyDescent="0.3">
      <c r="A37" s="31" t="s">
        <v>49</v>
      </c>
      <c r="B37" s="31"/>
      <c r="C37" s="31"/>
      <c r="D37" s="31" t="s">
        <v>50</v>
      </c>
      <c r="E37" s="31" t="s">
        <v>16</v>
      </c>
      <c r="F37" s="31"/>
      <c r="G37" s="31" t="s">
        <v>51</v>
      </c>
      <c r="H37" s="31" t="s">
        <v>52</v>
      </c>
      <c r="I37" s="31" t="s">
        <v>13</v>
      </c>
      <c r="J37" s="32" t="s">
        <v>20</v>
      </c>
      <c r="K37" s="33" t="s">
        <v>21</v>
      </c>
      <c r="L37" s="7" t="s">
        <v>22</v>
      </c>
      <c r="M37" s="8" t="s">
        <v>23</v>
      </c>
      <c r="N37" s="9" t="s">
        <v>24</v>
      </c>
      <c r="O37" s="10" t="s">
        <v>25</v>
      </c>
      <c r="P37" s="11" t="s">
        <v>26</v>
      </c>
    </row>
    <row r="38" spans="1:16" hidden="1" x14ac:dyDescent="0.3">
      <c r="J38" s="12"/>
      <c r="K38" s="13"/>
      <c r="L38" s="14"/>
      <c r="M38" s="15"/>
      <c r="N38" s="16"/>
      <c r="O38" s="17"/>
      <c r="P38" s="18"/>
    </row>
    <row r="39" spans="1:16" hidden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2"/>
      <c r="L39" s="23"/>
      <c r="M39" s="24"/>
      <c r="N39" s="25"/>
      <c r="O39" s="26"/>
      <c r="P39" s="19"/>
    </row>
    <row r="40" spans="1:16" hidden="1" x14ac:dyDescent="0.3">
      <c r="L40" s="27">
        <f>SUM(L38:L39)</f>
        <v>0</v>
      </c>
      <c r="M40" s="28">
        <f>SUM(M38:M39)</f>
        <v>0</v>
      </c>
      <c r="N40" s="29">
        <f>SUM(N38:N39)</f>
        <v>0</v>
      </c>
      <c r="O40" s="30">
        <f>SUM(O38:O39)</f>
        <v>0</v>
      </c>
    </row>
    <row r="42" spans="1:16" x14ac:dyDescent="0.3">
      <c r="A42" s="31" t="s">
        <v>53</v>
      </c>
      <c r="B42" s="31"/>
      <c r="C42" s="31"/>
      <c r="D42" s="31"/>
      <c r="E42" s="31" t="s">
        <v>16</v>
      </c>
      <c r="F42" s="31"/>
      <c r="G42" s="31" t="s">
        <v>54</v>
      </c>
      <c r="H42" s="31" t="s">
        <v>52</v>
      </c>
      <c r="I42" s="31" t="s">
        <v>55</v>
      </c>
      <c r="J42" s="32" t="s">
        <v>20</v>
      </c>
      <c r="K42" s="33" t="s">
        <v>21</v>
      </c>
      <c r="L42" s="7" t="s">
        <v>22</v>
      </c>
      <c r="M42" s="8" t="s">
        <v>23</v>
      </c>
      <c r="N42" s="9" t="s">
        <v>24</v>
      </c>
      <c r="O42" s="10" t="s">
        <v>25</v>
      </c>
      <c r="P42" s="11" t="s">
        <v>26</v>
      </c>
    </row>
    <row r="43" spans="1:16" x14ac:dyDescent="0.3">
      <c r="J43" s="12"/>
      <c r="K43" s="13"/>
      <c r="L43" s="14"/>
      <c r="M43" s="15"/>
      <c r="N43" s="16"/>
      <c r="O43" s="17"/>
      <c r="P43" s="18"/>
    </row>
    <row r="44" spans="1:16" x14ac:dyDescent="0.3">
      <c r="A44" t="s">
        <v>44</v>
      </c>
      <c r="C44" t="s">
        <v>42</v>
      </c>
      <c r="D44" t="s">
        <v>30</v>
      </c>
      <c r="G44" t="s">
        <v>43</v>
      </c>
      <c r="I44">
        <v>2</v>
      </c>
      <c r="J44" s="12"/>
      <c r="K44" s="13">
        <v>400</v>
      </c>
      <c r="L44" s="14">
        <f>(J44*I44) + (K44*I44*L3)</f>
        <v>49.2</v>
      </c>
      <c r="M44" s="15">
        <f>(J44*I44/L3) + (K44*I44)</f>
        <v>800</v>
      </c>
      <c r="N44" s="16">
        <f t="shared" ref="N44:N52" si="0">P44*L44</f>
        <v>0</v>
      </c>
      <c r="O44" s="17">
        <f t="shared" ref="O44:O52" si="1">P44*M44</f>
        <v>0</v>
      </c>
      <c r="P44" s="18"/>
    </row>
    <row r="45" spans="1:16" x14ac:dyDescent="0.3">
      <c r="A45" t="s">
        <v>30</v>
      </c>
      <c r="C45" t="s">
        <v>42</v>
      </c>
      <c r="D45" t="s">
        <v>44</v>
      </c>
      <c r="G45" t="s">
        <v>43</v>
      </c>
      <c r="I45">
        <v>2</v>
      </c>
      <c r="J45" s="12"/>
      <c r="K45" s="13">
        <v>400</v>
      </c>
      <c r="L45" s="14">
        <f>(J45*I45) + (K45*I45*L3)</f>
        <v>49.2</v>
      </c>
      <c r="M45" s="15">
        <f>(J45*I45/L3) + (K45*I45)</f>
        <v>800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30</v>
      </c>
      <c r="C46" t="s">
        <v>42</v>
      </c>
      <c r="D46" t="s">
        <v>63</v>
      </c>
      <c r="I46">
        <v>4</v>
      </c>
      <c r="J46" s="12"/>
      <c r="K46" s="13">
        <v>500</v>
      </c>
      <c r="L46" s="14"/>
      <c r="M46" s="15">
        <f>K46*I46</f>
        <v>2000</v>
      </c>
      <c r="N46" s="16"/>
      <c r="O46" s="17"/>
      <c r="P46" s="18"/>
    </row>
    <row r="47" spans="1:16" x14ac:dyDescent="0.3">
      <c r="A47" t="s">
        <v>78</v>
      </c>
      <c r="C47" t="s">
        <v>42</v>
      </c>
      <c r="D47" t="s">
        <v>79</v>
      </c>
      <c r="G47" t="s">
        <v>43</v>
      </c>
      <c r="I47">
        <v>2</v>
      </c>
      <c r="J47" s="12"/>
      <c r="K47" s="13">
        <v>1500</v>
      </c>
      <c r="L47" s="14">
        <f>(J47*I47) + (K47*I47*L3)</f>
        <v>184.5</v>
      </c>
      <c r="M47" s="15">
        <f>(J47*I47/L3) + (K47*I47)</f>
        <v>3000</v>
      </c>
      <c r="N47" s="16">
        <f t="shared" si="0"/>
        <v>0</v>
      </c>
      <c r="O47" s="17">
        <f t="shared" si="1"/>
        <v>0</v>
      </c>
      <c r="P47" s="18"/>
    </row>
    <row r="48" spans="1:16" x14ac:dyDescent="0.3">
      <c r="A48" t="s">
        <v>33</v>
      </c>
      <c r="C48" t="s">
        <v>42</v>
      </c>
      <c r="D48" t="s">
        <v>45</v>
      </c>
      <c r="G48" t="s">
        <v>43</v>
      </c>
      <c r="I48">
        <v>2</v>
      </c>
      <c r="J48" s="12"/>
      <c r="K48" s="13"/>
      <c r="L48" s="14">
        <f>(J48*I48) + (K48*I48*L3)</f>
        <v>0</v>
      </c>
      <c r="M48" s="15">
        <f>(J48*I48/L3) + (K48*I48)</f>
        <v>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46</v>
      </c>
      <c r="C49" t="s">
        <v>42</v>
      </c>
      <c r="D49" t="s">
        <v>34</v>
      </c>
      <c r="G49" t="s">
        <v>43</v>
      </c>
      <c r="I49">
        <v>2</v>
      </c>
      <c r="J49" s="12"/>
      <c r="K49" s="13"/>
      <c r="L49" s="14">
        <f>(J49*I49) + (K49*I49*L3)</f>
        <v>0</v>
      </c>
      <c r="M49" s="15">
        <f>(J49*I49/L3) + (K49*I49)</f>
        <v>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t="s">
        <v>34</v>
      </c>
      <c r="C50" t="s">
        <v>42</v>
      </c>
      <c r="D50" t="s">
        <v>46</v>
      </c>
      <c r="G50" t="s">
        <v>43</v>
      </c>
      <c r="I50">
        <v>2</v>
      </c>
      <c r="J50" s="12"/>
      <c r="K50" s="13"/>
      <c r="L50" s="14">
        <f>(J50*I50) + (K50*I50*L3)</f>
        <v>0</v>
      </c>
      <c r="M50" s="15">
        <f>(J50*I50/L3) + (K50*I50)</f>
        <v>0</v>
      </c>
      <c r="N50" s="16">
        <f t="shared" si="0"/>
        <v>0</v>
      </c>
      <c r="O50" s="17">
        <f t="shared" si="1"/>
        <v>0</v>
      </c>
      <c r="P50" s="18"/>
    </row>
    <row r="51" spans="1:16" x14ac:dyDescent="0.3">
      <c r="A51" t="s">
        <v>41</v>
      </c>
      <c r="C51" t="s">
        <v>42</v>
      </c>
      <c r="D51" t="s">
        <v>36</v>
      </c>
      <c r="G51" t="s">
        <v>43</v>
      </c>
      <c r="I51">
        <v>2</v>
      </c>
      <c r="J51" s="12"/>
      <c r="K51" s="13"/>
      <c r="L51" s="14">
        <f>(J51*I51) + (K51*I51*L3)</f>
        <v>0</v>
      </c>
      <c r="M51" s="15">
        <f>(J51*I51/L3) + (K51*I51)</f>
        <v>0</v>
      </c>
      <c r="N51" s="16">
        <f t="shared" si="0"/>
        <v>0</v>
      </c>
      <c r="O51" s="17">
        <f t="shared" si="1"/>
        <v>0</v>
      </c>
      <c r="P51" s="18"/>
    </row>
    <row r="52" spans="1:16" x14ac:dyDescent="0.3">
      <c r="A52" t="s">
        <v>36</v>
      </c>
      <c r="C52" t="s">
        <v>42</v>
      </c>
      <c r="D52" t="s">
        <v>41</v>
      </c>
      <c r="G52" t="s">
        <v>43</v>
      </c>
      <c r="I52">
        <v>2</v>
      </c>
      <c r="J52" s="12"/>
      <c r="K52" s="13"/>
      <c r="L52" s="14">
        <f>(J52*I52) + (K52*I52*L3)</f>
        <v>0</v>
      </c>
      <c r="M52" s="15">
        <f>(J52*I52/L3) + (K52*I52)</f>
        <v>0</v>
      </c>
      <c r="N52" s="16">
        <f t="shared" si="0"/>
        <v>0</v>
      </c>
      <c r="O52" s="17">
        <f t="shared" si="1"/>
        <v>0</v>
      </c>
      <c r="P52" s="18"/>
    </row>
    <row r="53" spans="1:1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2"/>
      <c r="L53" s="23"/>
      <c r="M53" s="24"/>
      <c r="N53" s="25"/>
      <c r="O53" s="26"/>
      <c r="P53" s="19"/>
    </row>
    <row r="54" spans="1:16" x14ac:dyDescent="0.3">
      <c r="L54" s="27">
        <f>SUM(L43:L53)</f>
        <v>282.89999999999998</v>
      </c>
      <c r="M54" s="28">
        <f>SUM(M43:M53)</f>
        <v>6600</v>
      </c>
      <c r="N54" s="29">
        <f>SUM(N43:N53)</f>
        <v>0</v>
      </c>
      <c r="O54" s="30">
        <f>SUM(O43:O53)</f>
        <v>0</v>
      </c>
    </row>
    <row r="56" spans="1:16" x14ac:dyDescent="0.3">
      <c r="A56" s="31" t="s">
        <v>56</v>
      </c>
      <c r="B56" s="31"/>
      <c r="C56" s="31"/>
      <c r="D56" s="31"/>
      <c r="E56" s="31" t="s">
        <v>16</v>
      </c>
      <c r="F56" s="31"/>
      <c r="G56" s="31" t="s">
        <v>54</v>
      </c>
      <c r="H56" s="31" t="s">
        <v>52</v>
      </c>
      <c r="I56" s="31" t="s">
        <v>55</v>
      </c>
      <c r="J56" s="32" t="s">
        <v>20</v>
      </c>
      <c r="K56" s="33" t="s">
        <v>21</v>
      </c>
      <c r="L56" s="7" t="s">
        <v>22</v>
      </c>
      <c r="M56" s="8" t="s">
        <v>23</v>
      </c>
      <c r="N56" s="9" t="s">
        <v>24</v>
      </c>
      <c r="O56" s="10" t="s">
        <v>25</v>
      </c>
      <c r="P56" s="11" t="s">
        <v>26</v>
      </c>
    </row>
    <row r="57" spans="1:16" x14ac:dyDescent="0.3">
      <c r="A57" t="s">
        <v>57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ref="N57:N73" si="2">P57*L57</f>
        <v>0</v>
      </c>
      <c r="O57" s="17">
        <f t="shared" ref="O57:O73" si="3">P57*M57</f>
        <v>0</v>
      </c>
      <c r="P57" s="18"/>
    </row>
    <row r="58" spans="1:16" x14ac:dyDescent="0.3">
      <c r="A58" t="s">
        <v>58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59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60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61</v>
      </c>
      <c r="I61">
        <v>2</v>
      </c>
      <c r="J61" s="12"/>
      <c r="K61" s="13">
        <v>9920</v>
      </c>
      <c r="L61" s="14">
        <f>(J61*I61) + (K61*I61*L3)</f>
        <v>1220.1600000000001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62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80</v>
      </c>
      <c r="I63">
        <v>2</v>
      </c>
      <c r="J63" s="12"/>
      <c r="K63" s="13">
        <f>2900*2</f>
        <v>5800</v>
      </c>
      <c r="L63" s="14">
        <f>(J63*I63) + (K63*I63*L3)</f>
        <v>713.4</v>
      </c>
      <c r="M63" s="15">
        <f>(J63*I63/L3) + (K63*I63)</f>
        <v>11600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81</v>
      </c>
      <c r="I64">
        <v>2</v>
      </c>
      <c r="J64" s="12"/>
      <c r="K64" s="13">
        <f>1450*11</f>
        <v>15950</v>
      </c>
      <c r="L64" s="14">
        <f>(J64*I64) + (K64*I64*L3)</f>
        <v>1961.85</v>
      </c>
      <c r="M64" s="15">
        <f>(J64*I64/L3) + (K64*I64)</f>
        <v>31900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65</v>
      </c>
      <c r="I65">
        <v>2</v>
      </c>
      <c r="J65" s="12"/>
      <c r="K65" s="13">
        <v>0</v>
      </c>
      <c r="L65" s="14">
        <f>(J65*I65) + (K65*I65*L3)</f>
        <v>0</v>
      </c>
      <c r="M65" s="15">
        <f>(J65*I65/L3) + (K65*I65)</f>
        <v>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66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67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68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69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70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68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71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72</v>
      </c>
      <c r="I73">
        <v>2</v>
      </c>
      <c r="J73" s="12"/>
      <c r="K73" s="13">
        <v>2200</v>
      </c>
      <c r="L73" s="14">
        <f>(J73*I73) + (K73*I73*L3)</f>
        <v>270.60000000000002</v>
      </c>
      <c r="M73" s="15">
        <f>(J73*I73/L3) + (K73*I73)</f>
        <v>4400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2"/>
      <c r="L74" s="23"/>
      <c r="M74" s="24"/>
      <c r="N74" s="25"/>
      <c r="O74" s="26"/>
      <c r="P74" s="19"/>
    </row>
    <row r="75" spans="1:16" x14ac:dyDescent="0.3">
      <c r="L75" s="27">
        <f>SUM(L57:L74)</f>
        <v>4166.01</v>
      </c>
      <c r="M75" s="28">
        <f>SUM(M57:M74)</f>
        <v>67740</v>
      </c>
      <c r="N75" s="29">
        <f>SUM(N57:N74)</f>
        <v>0</v>
      </c>
      <c r="O75" s="30">
        <f>SUM(O57:O74)</f>
        <v>0</v>
      </c>
    </row>
    <row r="77" spans="1:16" x14ac:dyDescent="0.3">
      <c r="A77" s="31" t="s">
        <v>73</v>
      </c>
      <c r="B77" s="31"/>
      <c r="C77" s="31"/>
      <c r="D77" s="31"/>
      <c r="E77" s="31" t="s">
        <v>16</v>
      </c>
      <c r="F77" s="31" t="s">
        <v>13</v>
      </c>
      <c r="G77" s="31" t="s">
        <v>54</v>
      </c>
      <c r="H77" s="31" t="s">
        <v>52</v>
      </c>
      <c r="I77" s="31" t="s">
        <v>55</v>
      </c>
      <c r="J77" s="32" t="s">
        <v>20</v>
      </c>
      <c r="K77" s="33" t="s">
        <v>21</v>
      </c>
      <c r="L77" s="7" t="s">
        <v>22</v>
      </c>
      <c r="M77" s="8" t="s">
        <v>23</v>
      </c>
      <c r="N77" s="9" t="s">
        <v>24</v>
      </c>
      <c r="O77" s="10" t="s">
        <v>25</v>
      </c>
      <c r="P77" s="11" t="s">
        <v>26</v>
      </c>
    </row>
    <row r="78" spans="1:16" x14ac:dyDescent="0.3">
      <c r="A78" s="20" t="s">
        <v>76</v>
      </c>
      <c r="B78" s="40"/>
      <c r="C78" s="40"/>
      <c r="D78" s="40"/>
      <c r="E78" s="40"/>
      <c r="F78" s="40"/>
      <c r="G78" s="40"/>
      <c r="H78" s="40"/>
      <c r="I78" s="40"/>
      <c r="J78" s="41"/>
      <c r="K78" s="42"/>
      <c r="L78" s="43"/>
      <c r="M78" s="24">
        <f>SUM((M20+M30+M35+M40+M54+M75)*0.05)</f>
        <v>33338.400000000001</v>
      </c>
      <c r="N78" s="44"/>
      <c r="O78" s="45"/>
      <c r="P78" s="46"/>
    </row>
    <row r="79" spans="1:16" x14ac:dyDescent="0.3">
      <c r="A79" t="s">
        <v>82</v>
      </c>
      <c r="B79" s="20"/>
      <c r="C79" s="20"/>
      <c r="D79" s="20"/>
      <c r="E79" s="20"/>
      <c r="F79" s="20"/>
      <c r="G79" s="20"/>
      <c r="H79" s="20"/>
      <c r="I79" s="20"/>
      <c r="J79" s="21"/>
      <c r="K79" s="22"/>
      <c r="L79" s="23"/>
      <c r="M79" s="24">
        <f>SUM((M20+M30+M35+M40+M54+M75)*0.05)</f>
        <v>33338.400000000001</v>
      </c>
      <c r="N79" s="25"/>
      <c r="O79" s="26"/>
      <c r="P79" s="19"/>
    </row>
    <row r="80" spans="1:16" x14ac:dyDescent="0.3">
      <c r="L80" s="27">
        <f>SUM(L79:L79)</f>
        <v>0</v>
      </c>
      <c r="M80" s="28">
        <f>SUM(M79:M79)</f>
        <v>33338.400000000001</v>
      </c>
      <c r="N80" s="29">
        <f>SUM(N79:N79)</f>
        <v>0</v>
      </c>
      <c r="O80" s="30">
        <f>SUM(O79:O79)</f>
        <v>0</v>
      </c>
    </row>
    <row r="82" spans="1:16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34" t="s">
        <v>74</v>
      </c>
      <c r="K82" s="35"/>
      <c r="L82" s="36">
        <f>L20+L30+L35+L40+L54+L75+L80</f>
        <v>40883.232000000004</v>
      </c>
      <c r="M82" s="37">
        <f>M20+M30+M35+M40+M54+M75+M80</f>
        <v>700106.4</v>
      </c>
      <c r="N82" s="38">
        <f>N20+N30+N35+N40+N54+N75+N80</f>
        <v>0</v>
      </c>
      <c r="O82" s="39">
        <f>O20+O30+O35+O40+O54+O75+O80</f>
        <v>0</v>
      </c>
      <c r="P8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opLeftCell="A64" workbookViewId="0">
      <selection activeCell="N1" sqref="N1:P1048576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6.1499999999999999E-2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46177</v>
      </c>
    </row>
    <row r="6" spans="1:16" x14ac:dyDescent="0.3">
      <c r="A6" s="3" t="s">
        <v>12</v>
      </c>
      <c r="C6">
        <v>13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36750</v>
      </c>
      <c r="L10" s="14">
        <f>(J10*I10*F10) + (K10*I10*F10*L3)</f>
        <v>13560.75</v>
      </c>
      <c r="M10" s="15">
        <f>(J10*I10*F10/L3) + (K10*I10*F10)</f>
        <v>220500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v>5577</v>
      </c>
      <c r="L12" s="14">
        <f>(J12*I12*F12) + (K12*I12*F12*L3)</f>
        <v>1371.942</v>
      </c>
      <c r="M12" s="15">
        <f>(J12*I12*F12/L3) + (K12*I12*F12)</f>
        <v>22308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77</v>
      </c>
      <c r="F14">
        <v>2</v>
      </c>
      <c r="I14">
        <v>2</v>
      </c>
      <c r="J14" s="12"/>
      <c r="K14" s="13">
        <f>17350+325</f>
        <v>17675</v>
      </c>
      <c r="L14" s="14">
        <f>(J14*I14*F14) + (K14*I14*F14*L3)</f>
        <v>4348.05</v>
      </c>
      <c r="M14" s="15">
        <f>(J14*I14*F14/L3) + (K14*I14*F14)</f>
        <v>70700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34</v>
      </c>
      <c r="H15" t="s">
        <v>28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35</v>
      </c>
      <c r="F16">
        <v>3</v>
      </c>
      <c r="I16">
        <v>2</v>
      </c>
      <c r="J16" s="12"/>
      <c r="K16" s="13">
        <f>29790+275</f>
        <v>30065</v>
      </c>
      <c r="L16" s="14">
        <f>(J16*I16*F16) + (K16*I16*F16*L3)</f>
        <v>11093.985000000001</v>
      </c>
      <c r="M16" s="15">
        <f>(J16*I16*F16/L3) + (K16*I16*F16)</f>
        <v>180390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36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37</v>
      </c>
      <c r="F18">
        <v>2</v>
      </c>
      <c r="I18">
        <v>2</v>
      </c>
      <c r="J18" s="12"/>
      <c r="K18" s="13">
        <v>25525</v>
      </c>
      <c r="L18" s="14">
        <f>(J18*I18*F18) + (K18*I18*F18*L3)</f>
        <v>6279.15</v>
      </c>
      <c r="M18" s="15">
        <f>(J18*I18*F18/L3) + (K18*I18*F18)</f>
        <v>102100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36653.877</v>
      </c>
      <c r="M20" s="28">
        <f>SUM(M8:M19)</f>
        <v>595998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38</v>
      </c>
      <c r="B22" s="31"/>
      <c r="C22" s="31"/>
      <c r="D22" s="31"/>
      <c r="E22" s="31" t="s">
        <v>16</v>
      </c>
      <c r="F22" s="31"/>
      <c r="G22" s="31" t="s">
        <v>39</v>
      </c>
      <c r="H22" s="31" t="s">
        <v>40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41</v>
      </c>
      <c r="C24" t="s">
        <v>42</v>
      </c>
      <c r="D24" t="s">
        <v>27</v>
      </c>
      <c r="G24" t="s">
        <v>43</v>
      </c>
      <c r="H24" t="s">
        <v>43</v>
      </c>
      <c r="I24">
        <v>2</v>
      </c>
      <c r="J24" s="12"/>
      <c r="K24" s="13">
        <v>10269</v>
      </c>
      <c r="L24" s="14">
        <f>(J24*I24) + (K24*I24*L3)</f>
        <v>1263.087</v>
      </c>
      <c r="M24" s="15">
        <f>(J24*I24/L3) + (K24*I24)</f>
        <v>20538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27</v>
      </c>
      <c r="C25" t="s">
        <v>42</v>
      </c>
      <c r="D25" t="s">
        <v>44</v>
      </c>
      <c r="G25" t="s">
        <v>43</v>
      </c>
      <c r="H25" t="s">
        <v>43</v>
      </c>
      <c r="I25">
        <v>2</v>
      </c>
      <c r="J25" s="12"/>
      <c r="K25" s="13">
        <v>12558</v>
      </c>
      <c r="L25" s="14">
        <f>(J25*I25) + (K25*I25*L3)</f>
        <v>1544.634</v>
      </c>
      <c r="M25" s="15">
        <f>(J25*I25/L3) + (K25*I25)</f>
        <v>25116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44</v>
      </c>
      <c r="C26" t="s">
        <v>42</v>
      </c>
      <c r="D26" t="s">
        <v>45</v>
      </c>
      <c r="G26" t="s">
        <v>43</v>
      </c>
      <c r="H26" t="s">
        <v>43</v>
      </c>
      <c r="I26">
        <v>2</v>
      </c>
      <c r="J26" s="12"/>
      <c r="K26" s="13">
        <v>10305</v>
      </c>
      <c r="L26" s="14">
        <f>(J26*I26) + (K26*I26*L3)</f>
        <v>1267.5149999999999</v>
      </c>
      <c r="M26" s="15">
        <f>(J26*I26/L3) + (K26*I26)</f>
        <v>20610</v>
      </c>
      <c r="N26" s="16">
        <f>P26*L26</f>
        <v>0</v>
      </c>
      <c r="O26" s="17">
        <f>P26*M26</f>
        <v>0</v>
      </c>
      <c r="P26" s="18"/>
    </row>
    <row r="27" spans="1:16" x14ac:dyDescent="0.3">
      <c r="A27" t="s">
        <v>45</v>
      </c>
      <c r="C27" t="s">
        <v>42</v>
      </c>
      <c r="D27" t="s">
        <v>46</v>
      </c>
      <c r="G27" t="s">
        <v>43</v>
      </c>
      <c r="H27" t="s">
        <v>43</v>
      </c>
      <c r="I27">
        <v>2</v>
      </c>
      <c r="J27" s="12"/>
      <c r="K27" s="13">
        <v>12757</v>
      </c>
      <c r="L27" s="14">
        <f>(J27*I27) + (K27*I27*L3)</f>
        <v>1569.1109999999999</v>
      </c>
      <c r="M27" s="15">
        <f>(J27*I27/L3) + (K27*I27)</f>
        <v>25514</v>
      </c>
      <c r="N27" s="16">
        <f>P27*L27</f>
        <v>0</v>
      </c>
      <c r="O27" s="17">
        <f>P27*M27</f>
        <v>0</v>
      </c>
      <c r="P27" s="18"/>
    </row>
    <row r="28" spans="1:16" x14ac:dyDescent="0.3">
      <c r="A28" t="s">
        <v>46</v>
      </c>
      <c r="C28" t="s">
        <v>42</v>
      </c>
      <c r="D28" t="s">
        <v>41</v>
      </c>
      <c r="G28" t="s">
        <v>43</v>
      </c>
      <c r="H28" t="s">
        <v>43</v>
      </c>
      <c r="I28">
        <v>2</v>
      </c>
      <c r="J28" s="12"/>
      <c r="K28" s="13">
        <v>17216</v>
      </c>
      <c r="L28" s="14">
        <f>(J28*I28) + (K28*I28*L3)</f>
        <v>2117.5679999999998</v>
      </c>
      <c r="M28" s="15">
        <f>(J28*I28/L3) + (K28*I28)</f>
        <v>34432</v>
      </c>
      <c r="N28" s="16">
        <f>P28*L28</f>
        <v>0</v>
      </c>
      <c r="O28" s="17">
        <f>P28*M28</f>
        <v>0</v>
      </c>
      <c r="P28" s="18"/>
    </row>
    <row r="29" spans="1:1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2"/>
      <c r="L29" s="23"/>
      <c r="M29" s="24"/>
      <c r="N29" s="25"/>
      <c r="O29" s="26"/>
      <c r="P29" s="19"/>
    </row>
    <row r="30" spans="1:16" x14ac:dyDescent="0.3">
      <c r="L30" s="27">
        <f>SUM(L23:L29)</f>
        <v>7761.9149999999991</v>
      </c>
      <c r="M30" s="28">
        <f>SUM(M23:M29)</f>
        <v>126210</v>
      </c>
      <c r="N30" s="29">
        <f>SUM(N23:N29)</f>
        <v>0</v>
      </c>
      <c r="O30" s="30">
        <f>SUM(O23:O29)</f>
        <v>0</v>
      </c>
    </row>
    <row r="31" spans="1:16" hidden="1" x14ac:dyDescent="0.3"/>
    <row r="32" spans="1:16" hidden="1" x14ac:dyDescent="0.3">
      <c r="A32" s="31" t="s">
        <v>47</v>
      </c>
      <c r="B32" s="31"/>
      <c r="C32" s="31"/>
      <c r="D32" s="31"/>
      <c r="E32" s="31" t="s">
        <v>16</v>
      </c>
      <c r="F32" s="31"/>
      <c r="G32" s="31" t="s">
        <v>39</v>
      </c>
      <c r="H32" s="31" t="s">
        <v>48</v>
      </c>
      <c r="I32" s="31" t="s">
        <v>7</v>
      </c>
      <c r="J32" s="32" t="s">
        <v>20</v>
      </c>
      <c r="K32" s="33" t="s">
        <v>21</v>
      </c>
      <c r="L32" s="7" t="s">
        <v>22</v>
      </c>
      <c r="M32" s="8" t="s">
        <v>23</v>
      </c>
      <c r="N32" s="9" t="s">
        <v>24</v>
      </c>
      <c r="O32" s="10" t="s">
        <v>25</v>
      </c>
      <c r="P32" s="11" t="s">
        <v>26</v>
      </c>
    </row>
    <row r="33" spans="1:16" hidden="1" x14ac:dyDescent="0.3">
      <c r="J33" s="12"/>
      <c r="K33" s="13"/>
      <c r="L33" s="14"/>
      <c r="M33" s="15"/>
      <c r="N33" s="16"/>
      <c r="O33" s="17"/>
      <c r="P33" s="18"/>
    </row>
    <row r="34" spans="1:16" hidden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2"/>
      <c r="L34" s="23"/>
      <c r="M34" s="24"/>
      <c r="N34" s="25"/>
      <c r="O34" s="26"/>
      <c r="P34" s="19"/>
    </row>
    <row r="35" spans="1:16" hidden="1" x14ac:dyDescent="0.3">
      <c r="L35" s="27">
        <f>SUM(L33:L34)</f>
        <v>0</v>
      </c>
      <c r="M35" s="28">
        <f>SUM(M33:M34)</f>
        <v>0</v>
      </c>
      <c r="N35" s="29">
        <f>SUM(N33:N34)</f>
        <v>0</v>
      </c>
      <c r="O35" s="30">
        <f>SUM(O33:O34)</f>
        <v>0</v>
      </c>
    </row>
    <row r="36" spans="1:16" hidden="1" x14ac:dyDescent="0.3"/>
    <row r="37" spans="1:16" hidden="1" x14ac:dyDescent="0.3">
      <c r="A37" s="31" t="s">
        <v>49</v>
      </c>
      <c r="B37" s="31"/>
      <c r="C37" s="31"/>
      <c r="D37" s="31" t="s">
        <v>50</v>
      </c>
      <c r="E37" s="31" t="s">
        <v>16</v>
      </c>
      <c r="F37" s="31"/>
      <c r="G37" s="31" t="s">
        <v>51</v>
      </c>
      <c r="H37" s="31" t="s">
        <v>52</v>
      </c>
      <c r="I37" s="31" t="s">
        <v>13</v>
      </c>
      <c r="J37" s="32" t="s">
        <v>20</v>
      </c>
      <c r="K37" s="33" t="s">
        <v>21</v>
      </c>
      <c r="L37" s="7" t="s">
        <v>22</v>
      </c>
      <c r="M37" s="8" t="s">
        <v>23</v>
      </c>
      <c r="N37" s="9" t="s">
        <v>24</v>
      </c>
      <c r="O37" s="10" t="s">
        <v>25</v>
      </c>
      <c r="P37" s="11" t="s">
        <v>26</v>
      </c>
    </row>
    <row r="38" spans="1:16" hidden="1" x14ac:dyDescent="0.3">
      <c r="J38" s="12"/>
      <c r="K38" s="13"/>
      <c r="L38" s="14"/>
      <c r="M38" s="15"/>
      <c r="N38" s="16"/>
      <c r="O38" s="17"/>
      <c r="P38" s="18"/>
    </row>
    <row r="39" spans="1:16" hidden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2"/>
      <c r="L39" s="23"/>
      <c r="M39" s="24"/>
      <c r="N39" s="25"/>
      <c r="O39" s="26"/>
      <c r="P39" s="19"/>
    </row>
    <row r="40" spans="1:16" hidden="1" x14ac:dyDescent="0.3">
      <c r="L40" s="27">
        <f>SUM(L38:L39)</f>
        <v>0</v>
      </c>
      <c r="M40" s="28">
        <f>SUM(M38:M39)</f>
        <v>0</v>
      </c>
      <c r="N40" s="29">
        <f>SUM(N38:N39)</f>
        <v>0</v>
      </c>
      <c r="O40" s="30">
        <f>SUM(O38:O39)</f>
        <v>0</v>
      </c>
    </row>
    <row r="42" spans="1:16" x14ac:dyDescent="0.3">
      <c r="A42" s="31" t="s">
        <v>53</v>
      </c>
      <c r="B42" s="31"/>
      <c r="C42" s="31"/>
      <c r="D42" s="31"/>
      <c r="E42" s="31" t="s">
        <v>16</v>
      </c>
      <c r="F42" s="31"/>
      <c r="G42" s="31" t="s">
        <v>54</v>
      </c>
      <c r="H42" s="31" t="s">
        <v>52</v>
      </c>
      <c r="I42" s="31" t="s">
        <v>55</v>
      </c>
      <c r="J42" s="32" t="s">
        <v>20</v>
      </c>
      <c r="K42" s="33" t="s">
        <v>21</v>
      </c>
      <c r="L42" s="7" t="s">
        <v>22</v>
      </c>
      <c r="M42" s="8" t="s">
        <v>23</v>
      </c>
      <c r="N42" s="9" t="s">
        <v>24</v>
      </c>
      <c r="O42" s="10" t="s">
        <v>25</v>
      </c>
      <c r="P42" s="11" t="s">
        <v>26</v>
      </c>
    </row>
    <row r="43" spans="1:16" x14ac:dyDescent="0.3">
      <c r="J43" s="12"/>
      <c r="K43" s="13"/>
      <c r="L43" s="14"/>
      <c r="M43" s="15"/>
      <c r="N43" s="16"/>
      <c r="O43" s="17"/>
      <c r="P43" s="18"/>
    </row>
    <row r="44" spans="1:16" x14ac:dyDescent="0.3">
      <c r="A44" t="s">
        <v>44</v>
      </c>
      <c r="C44" t="s">
        <v>42</v>
      </c>
      <c r="D44" t="s">
        <v>30</v>
      </c>
      <c r="G44" t="s">
        <v>43</v>
      </c>
      <c r="I44">
        <v>2</v>
      </c>
      <c r="J44" s="12"/>
      <c r="K44" s="13">
        <v>250</v>
      </c>
      <c r="L44" s="14">
        <f>(J44*I44) + (K44*I44*L3)</f>
        <v>30.75</v>
      </c>
      <c r="M44" s="15">
        <f>(J44*I44/L3) + (K44*I44)</f>
        <v>500</v>
      </c>
      <c r="N44" s="16">
        <f t="shared" ref="N44:N53" si="0">P44*L44</f>
        <v>0</v>
      </c>
      <c r="O44" s="17">
        <f t="shared" ref="O44:O53" si="1">P44*M44</f>
        <v>0</v>
      </c>
      <c r="P44" s="18"/>
    </row>
    <row r="45" spans="1:16" x14ac:dyDescent="0.3">
      <c r="A45" t="s">
        <v>30</v>
      </c>
      <c r="C45" t="s">
        <v>42</v>
      </c>
      <c r="D45" t="s">
        <v>44</v>
      </c>
      <c r="G45" t="s">
        <v>43</v>
      </c>
      <c r="I45">
        <v>2</v>
      </c>
      <c r="J45" s="12"/>
      <c r="K45" s="13">
        <v>250</v>
      </c>
      <c r="L45" s="14">
        <f>(J45*I45) + (K45*I45*L3)</f>
        <v>30.75</v>
      </c>
      <c r="M45" s="15">
        <f>(J45*I45/L3) + (K45*I45)</f>
        <v>500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30</v>
      </c>
      <c r="C46" t="s">
        <v>42</v>
      </c>
      <c r="D46" t="s">
        <v>63</v>
      </c>
      <c r="I46">
        <v>2</v>
      </c>
      <c r="J46" s="12"/>
      <c r="K46" s="13">
        <v>250</v>
      </c>
      <c r="L46" s="14"/>
      <c r="M46" s="15">
        <f>K46*I46</f>
        <v>500</v>
      </c>
      <c r="N46" s="16"/>
      <c r="O46" s="17"/>
      <c r="P46" s="18"/>
    </row>
    <row r="47" spans="1:16" x14ac:dyDescent="0.3">
      <c r="A47" t="s">
        <v>30</v>
      </c>
      <c r="C47" t="s">
        <v>42</v>
      </c>
      <c r="D47" t="s">
        <v>75</v>
      </c>
      <c r="I47">
        <v>2</v>
      </c>
      <c r="J47" s="12"/>
      <c r="K47" s="13">
        <v>250</v>
      </c>
      <c r="L47" s="14"/>
      <c r="M47" s="15">
        <f>K47*I47</f>
        <v>500</v>
      </c>
      <c r="N47" s="16"/>
      <c r="O47" s="17"/>
      <c r="P47" s="18"/>
    </row>
    <row r="48" spans="1:16" x14ac:dyDescent="0.3">
      <c r="A48" t="s">
        <v>78</v>
      </c>
      <c r="C48" t="s">
        <v>42</v>
      </c>
      <c r="D48" t="s">
        <v>79</v>
      </c>
      <c r="G48" t="s">
        <v>43</v>
      </c>
      <c r="I48">
        <v>2</v>
      </c>
      <c r="J48" s="12"/>
      <c r="K48" s="13">
        <v>1500</v>
      </c>
      <c r="L48" s="14">
        <f>(J48*I48) + (K48*I48*L3)</f>
        <v>184.5</v>
      </c>
      <c r="M48" s="15">
        <f>(J48*I48/L3) + (K48*I48)</f>
        <v>3000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33</v>
      </c>
      <c r="C49" t="s">
        <v>42</v>
      </c>
      <c r="D49" t="s">
        <v>45</v>
      </c>
      <c r="G49" t="s">
        <v>43</v>
      </c>
      <c r="I49">
        <v>2</v>
      </c>
      <c r="J49" s="12"/>
      <c r="K49" s="13"/>
      <c r="L49" s="14">
        <f>(J49*I49) + (K49*I49*L3)</f>
        <v>0</v>
      </c>
      <c r="M49" s="15">
        <f>(J49*I49/L3) + (K49*I49)</f>
        <v>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t="s">
        <v>46</v>
      </c>
      <c r="C50" t="s">
        <v>42</v>
      </c>
      <c r="D50" t="s">
        <v>34</v>
      </c>
      <c r="G50" t="s">
        <v>43</v>
      </c>
      <c r="I50">
        <v>2</v>
      </c>
      <c r="J50" s="12"/>
      <c r="K50" s="13"/>
      <c r="L50" s="14">
        <f>(J50*I50) + (K50*I50*L3)</f>
        <v>0</v>
      </c>
      <c r="M50" s="15">
        <f>(J50*I50/L3) + (K50*I50)</f>
        <v>0</v>
      </c>
      <c r="N50" s="16">
        <f t="shared" si="0"/>
        <v>0</v>
      </c>
      <c r="O50" s="17">
        <f t="shared" si="1"/>
        <v>0</v>
      </c>
      <c r="P50" s="18"/>
    </row>
    <row r="51" spans="1:16" x14ac:dyDescent="0.3">
      <c r="A51" t="s">
        <v>34</v>
      </c>
      <c r="C51" t="s">
        <v>42</v>
      </c>
      <c r="D51" t="s">
        <v>46</v>
      </c>
      <c r="G51" t="s">
        <v>43</v>
      </c>
      <c r="I51">
        <v>2</v>
      </c>
      <c r="J51" s="12"/>
      <c r="K51" s="13"/>
      <c r="L51" s="14">
        <f>(J51*I51) + (K51*I51*L3)</f>
        <v>0</v>
      </c>
      <c r="M51" s="15">
        <f>(J51*I51/L3) + (K51*I51)</f>
        <v>0</v>
      </c>
      <c r="N51" s="16">
        <f t="shared" si="0"/>
        <v>0</v>
      </c>
      <c r="O51" s="17">
        <f t="shared" si="1"/>
        <v>0</v>
      </c>
      <c r="P51" s="18"/>
    </row>
    <row r="52" spans="1:16" x14ac:dyDescent="0.3">
      <c r="A52" t="s">
        <v>41</v>
      </c>
      <c r="C52" t="s">
        <v>42</v>
      </c>
      <c r="D52" t="s">
        <v>36</v>
      </c>
      <c r="G52" t="s">
        <v>43</v>
      </c>
      <c r="I52">
        <v>2</v>
      </c>
      <c r="J52" s="12"/>
      <c r="K52" s="13"/>
      <c r="L52" s="14">
        <f>(J52*I52) + (K52*I52*L3)</f>
        <v>0</v>
      </c>
      <c r="M52" s="15">
        <f>(J52*I52/L3) + (K52*I52)</f>
        <v>0</v>
      </c>
      <c r="N52" s="16">
        <f t="shared" si="0"/>
        <v>0</v>
      </c>
      <c r="O52" s="17">
        <f t="shared" si="1"/>
        <v>0</v>
      </c>
      <c r="P52" s="18"/>
    </row>
    <row r="53" spans="1:16" x14ac:dyDescent="0.3">
      <c r="A53" t="s">
        <v>36</v>
      </c>
      <c r="C53" t="s">
        <v>42</v>
      </c>
      <c r="D53" t="s">
        <v>41</v>
      </c>
      <c r="G53" t="s">
        <v>43</v>
      </c>
      <c r="I53">
        <v>2</v>
      </c>
      <c r="J53" s="12"/>
      <c r="K53" s="13"/>
      <c r="L53" s="14">
        <f>(J53*I53) + (K53*I53*L3)</f>
        <v>0</v>
      </c>
      <c r="M53" s="15">
        <f>(J53*I53/L3) + (K53*I53)</f>
        <v>0</v>
      </c>
      <c r="N53" s="16">
        <f t="shared" si="0"/>
        <v>0</v>
      </c>
      <c r="O53" s="17">
        <f t="shared" si="1"/>
        <v>0</v>
      </c>
      <c r="P53" s="18"/>
    </row>
    <row r="54" spans="1:1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2"/>
      <c r="L54" s="23"/>
      <c r="M54" s="24"/>
      <c r="N54" s="25"/>
      <c r="O54" s="26"/>
      <c r="P54" s="19"/>
    </row>
    <row r="55" spans="1:16" x14ac:dyDescent="0.3">
      <c r="L55" s="27">
        <f>SUM(L43:L54)</f>
        <v>246</v>
      </c>
      <c r="M55" s="28">
        <f>SUM(M43:M54)</f>
        <v>5000</v>
      </c>
      <c r="N55" s="29">
        <f>SUM(N43:N54)</f>
        <v>0</v>
      </c>
      <c r="O55" s="30">
        <f>SUM(O43:O54)</f>
        <v>0</v>
      </c>
    </row>
    <row r="57" spans="1:16" x14ac:dyDescent="0.3">
      <c r="A57" s="31" t="s">
        <v>56</v>
      </c>
      <c r="B57" s="31"/>
      <c r="C57" s="31"/>
      <c r="D57" s="31"/>
      <c r="E57" s="31" t="s">
        <v>16</v>
      </c>
      <c r="F57" s="31"/>
      <c r="G57" s="31" t="s">
        <v>54</v>
      </c>
      <c r="H57" s="31" t="s">
        <v>52</v>
      </c>
      <c r="I57" s="31" t="s">
        <v>55</v>
      </c>
      <c r="J57" s="32" t="s">
        <v>20</v>
      </c>
      <c r="K57" s="33" t="s">
        <v>21</v>
      </c>
      <c r="L57" s="7" t="s">
        <v>22</v>
      </c>
      <c r="M57" s="8" t="s">
        <v>23</v>
      </c>
      <c r="N57" s="9" t="s">
        <v>24</v>
      </c>
      <c r="O57" s="10" t="s">
        <v>25</v>
      </c>
      <c r="P57" s="11" t="s">
        <v>26</v>
      </c>
    </row>
    <row r="58" spans="1:16" x14ac:dyDescent="0.3">
      <c r="A58" t="s">
        <v>57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ref="N58:N74" si="2">P58*L58</f>
        <v>0</v>
      </c>
      <c r="O58" s="17">
        <f t="shared" ref="O58:O74" si="3">P58*M58</f>
        <v>0</v>
      </c>
      <c r="P58" s="18"/>
    </row>
    <row r="59" spans="1:16" x14ac:dyDescent="0.3">
      <c r="A59" t="s">
        <v>58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59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60</v>
      </c>
      <c r="I61">
        <v>2</v>
      </c>
      <c r="J61" s="12"/>
      <c r="K61" s="13">
        <v>0</v>
      </c>
      <c r="L61" s="14">
        <f>(J61*I61) + (K61*I61*L3)</f>
        <v>0</v>
      </c>
      <c r="M61" s="15">
        <f>(J61*I61/L3) + (K61*I61)</f>
        <v>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61</v>
      </c>
      <c r="I62">
        <v>2</v>
      </c>
      <c r="J62" s="12"/>
      <c r="K62" s="13">
        <v>9920</v>
      </c>
      <c r="L62" s="14">
        <f>(J62*I62) + (K62*I62*L3)</f>
        <v>1220.1600000000001</v>
      </c>
      <c r="M62" s="15">
        <f>(J62*I62/L3) + (K62*I62)</f>
        <v>19840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62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63</v>
      </c>
      <c r="I64">
        <v>2</v>
      </c>
      <c r="J64" s="12"/>
      <c r="K64" s="13">
        <f>2900*2</f>
        <v>5800</v>
      </c>
      <c r="L64" s="14">
        <f>(J64*I64) + (K64*I64*L3)</f>
        <v>713.4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64</v>
      </c>
      <c r="I65">
        <v>2</v>
      </c>
      <c r="J65" s="12"/>
      <c r="K65" s="13">
        <f>1450*11</f>
        <v>15950</v>
      </c>
      <c r="L65" s="14">
        <f>(J65*I65) + (K65*I65*L3)</f>
        <v>1961.85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65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66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67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68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69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70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68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71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72</v>
      </c>
      <c r="I74">
        <v>2</v>
      </c>
      <c r="J74" s="12"/>
      <c r="K74" s="13">
        <v>2200</v>
      </c>
      <c r="L74" s="14">
        <f>(J74*I74) + (K74*I74*L3)</f>
        <v>270.60000000000002</v>
      </c>
      <c r="M74" s="15">
        <f>(J74*I74/L3) + (K74*I74)</f>
        <v>4400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2"/>
      <c r="L75" s="23"/>
      <c r="M75" s="24"/>
      <c r="N75" s="25"/>
      <c r="O75" s="26"/>
      <c r="P75" s="19"/>
    </row>
    <row r="76" spans="1:16" x14ac:dyDescent="0.3">
      <c r="L76" s="27">
        <f>SUM(L58:L75)</f>
        <v>4166.01</v>
      </c>
      <c r="M76" s="28">
        <f>SUM(M58:M75)</f>
        <v>67740</v>
      </c>
      <c r="N76" s="29">
        <f>SUM(N58:N75)</f>
        <v>0</v>
      </c>
      <c r="O76" s="30">
        <f>SUM(O58:O75)</f>
        <v>0</v>
      </c>
    </row>
    <row r="78" spans="1:16" x14ac:dyDescent="0.3">
      <c r="A78" s="31" t="s">
        <v>73</v>
      </c>
      <c r="B78" s="31"/>
      <c r="C78" s="31"/>
      <c r="D78" s="31"/>
      <c r="E78" s="31" t="s">
        <v>16</v>
      </c>
      <c r="F78" s="31" t="s">
        <v>13</v>
      </c>
      <c r="G78" s="31" t="s">
        <v>54</v>
      </c>
      <c r="H78" s="31" t="s">
        <v>52</v>
      </c>
      <c r="I78" s="31" t="s">
        <v>55</v>
      </c>
      <c r="J78" s="32" t="s">
        <v>20</v>
      </c>
      <c r="K78" s="33" t="s">
        <v>21</v>
      </c>
      <c r="L78" s="7" t="s">
        <v>22</v>
      </c>
      <c r="M78" s="8" t="s">
        <v>23</v>
      </c>
      <c r="N78" s="9" t="s">
        <v>24</v>
      </c>
      <c r="O78" s="10" t="s">
        <v>25</v>
      </c>
      <c r="P78" s="11" t="s">
        <v>26</v>
      </c>
    </row>
    <row r="79" spans="1:16" x14ac:dyDescent="0.3">
      <c r="A79" s="20" t="s">
        <v>76</v>
      </c>
      <c r="B79" s="40"/>
      <c r="C79" s="40"/>
      <c r="D79" s="40"/>
      <c r="E79" s="40"/>
      <c r="F79" s="40"/>
      <c r="G79" s="40"/>
      <c r="H79" s="40"/>
      <c r="I79" s="40"/>
      <c r="J79" s="41"/>
      <c r="K79" s="42"/>
      <c r="L79" s="43"/>
      <c r="M79" s="24">
        <f>SUM((M20+M30+M35+M40+M55+M76)*0.05)</f>
        <v>39747.4</v>
      </c>
      <c r="N79" s="44"/>
      <c r="O79" s="45"/>
      <c r="P79" s="46"/>
    </row>
    <row r="80" spans="1:16" x14ac:dyDescent="0.3">
      <c r="A80" s="20" t="s">
        <v>82</v>
      </c>
      <c r="B80" s="20"/>
      <c r="C80" s="20"/>
      <c r="D80" s="20"/>
      <c r="E80" s="20"/>
      <c r="F80" s="20"/>
      <c r="G80" s="20"/>
      <c r="H80" s="20"/>
      <c r="I80" s="20"/>
      <c r="J80" s="21"/>
      <c r="K80" s="22"/>
      <c r="L80" s="23"/>
      <c r="M80" s="24">
        <f>SUM((M20+M30+M35+M40+M55+M76)*0.05)</f>
        <v>39747.4</v>
      </c>
      <c r="N80" s="25"/>
      <c r="O80" s="26"/>
      <c r="P80" s="19"/>
    </row>
    <row r="81" spans="1:16" x14ac:dyDescent="0.3">
      <c r="L81" s="27">
        <f>SUM(L80:L80)</f>
        <v>0</v>
      </c>
      <c r="M81" s="28">
        <f>SUM(M80:M80)</f>
        <v>39747.4</v>
      </c>
      <c r="N81" s="29">
        <f>SUM(N80:N80)</f>
        <v>0</v>
      </c>
      <c r="O81" s="30">
        <f>SUM(O80:O80)</f>
        <v>0</v>
      </c>
    </row>
    <row r="83" spans="1:16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34" t="s">
        <v>74</v>
      </c>
      <c r="K83" s="35"/>
      <c r="L83" s="36">
        <f>L20+L30+L35+L40+L55+L76+L81</f>
        <v>48827.802000000003</v>
      </c>
      <c r="M83" s="37">
        <f>M20+M30+M35+M40+M55+M76+M81</f>
        <v>834695.4</v>
      </c>
      <c r="N83" s="38">
        <f>N20+N30+N35+N40+N55+N76+N81</f>
        <v>0</v>
      </c>
      <c r="O83" s="39">
        <f>O20+O30+O35+O40+O55+O76+O81</f>
        <v>0</v>
      </c>
      <c r="P8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C5D7-E0EF-4947-9AC3-CBEBA6318C9E}">
  <dimension ref="A1:P82"/>
  <sheetViews>
    <sheetView topLeftCell="A57" workbookViewId="0">
      <selection activeCell="A31" sqref="A31:XFD40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6.1499999999999999E-2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46177</v>
      </c>
    </row>
    <row r="6" spans="1:16" x14ac:dyDescent="0.3">
      <c r="A6" s="3" t="s">
        <v>12</v>
      </c>
      <c r="C6">
        <v>13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21950</v>
      </c>
      <c r="L10" s="14">
        <f>(J10*I10*F10) + (K10*I10*F10*L3)</f>
        <v>8099.55</v>
      </c>
      <c r="M10" s="15">
        <f>(J10*I10*F10/L3) + (K10*I10*F10)</f>
        <v>131700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f>5277*1.1</f>
        <v>5804.7000000000007</v>
      </c>
      <c r="L12" s="14">
        <f>(J12*I12*F12) + (K12*I12*F12*L3)</f>
        <v>1427.9562000000001</v>
      </c>
      <c r="M12" s="15">
        <f>(J12*I12*F12/L3) + (K12*I12*F12)</f>
        <v>23218.800000000003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77</v>
      </c>
      <c r="F14">
        <v>2</v>
      </c>
      <c r="I14">
        <v>2</v>
      </c>
      <c r="J14" s="12"/>
      <c r="K14" s="13">
        <f>15015+325</f>
        <v>15340</v>
      </c>
      <c r="L14" s="14">
        <f>(J14*I14*F14) + (K14*I14*F14*L3)</f>
        <v>3773.64</v>
      </c>
      <c r="M14" s="15">
        <f>(J14*I14*F14/L3) + (K14*I14*F14)</f>
        <v>61360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34</v>
      </c>
      <c r="H15" t="s">
        <v>28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35</v>
      </c>
      <c r="F16">
        <v>3</v>
      </c>
      <c r="I16">
        <v>2</v>
      </c>
      <c r="J16" s="12"/>
      <c r="K16" s="13">
        <f>30400+350</f>
        <v>30750</v>
      </c>
      <c r="L16" s="14">
        <f>(J16*I16*F16) + (K16*I16*F16*L3)</f>
        <v>11346.75</v>
      </c>
      <c r="M16" s="15">
        <f>(J16*I16*F16/L3) + (K16*I16*F16)</f>
        <v>184500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36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37</v>
      </c>
      <c r="F18">
        <v>2</v>
      </c>
      <c r="I18">
        <v>2</v>
      </c>
      <c r="J18" s="12"/>
      <c r="K18" s="13">
        <f>17915*1.1</f>
        <v>19706.5</v>
      </c>
      <c r="L18" s="14">
        <f>(J18*I18*F18) + (K18*I18*F18*L3)</f>
        <v>4847.799</v>
      </c>
      <c r="M18" s="15">
        <f>(J18*I18*F18/L3) + (K18*I18*F18)</f>
        <v>78826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29495.695199999998</v>
      </c>
      <c r="M20" s="28">
        <f>SUM(M8:M19)</f>
        <v>479604.8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38</v>
      </c>
      <c r="B22" s="31"/>
      <c r="C22" s="31"/>
      <c r="D22" s="31"/>
      <c r="E22" s="31" t="s">
        <v>16</v>
      </c>
      <c r="F22" s="31"/>
      <c r="G22" s="31" t="s">
        <v>39</v>
      </c>
      <c r="H22" s="31" t="s">
        <v>40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41</v>
      </c>
      <c r="C24" t="s">
        <v>42</v>
      </c>
      <c r="D24" t="s">
        <v>27</v>
      </c>
      <c r="G24" t="s">
        <v>43</v>
      </c>
      <c r="H24" t="s">
        <v>43</v>
      </c>
      <c r="I24">
        <v>2</v>
      </c>
      <c r="J24" s="12"/>
      <c r="K24" s="13">
        <v>11810</v>
      </c>
      <c r="L24" s="14">
        <f>(J24*I24) + (K24*I24*L3)</f>
        <v>1452.6299999999999</v>
      </c>
      <c r="M24" s="15">
        <f>(J24*I24/L3) + (K24*I24)</f>
        <v>23620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27</v>
      </c>
      <c r="C25" t="s">
        <v>42</v>
      </c>
      <c r="D25" t="s">
        <v>44</v>
      </c>
      <c r="G25" t="s">
        <v>43</v>
      </c>
      <c r="H25" t="s">
        <v>43</v>
      </c>
      <c r="I25">
        <v>2</v>
      </c>
      <c r="J25" s="12"/>
      <c r="K25" s="13">
        <v>13780</v>
      </c>
      <c r="L25" s="14">
        <f>(J25*I25) + (K25*I25*L3)</f>
        <v>1694.94</v>
      </c>
      <c r="M25" s="15">
        <f>(J25*I25/L3) + (K25*I25)</f>
        <v>27560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44</v>
      </c>
      <c r="C26" t="s">
        <v>42</v>
      </c>
      <c r="D26" t="s">
        <v>45</v>
      </c>
      <c r="G26" t="s">
        <v>43</v>
      </c>
      <c r="H26" t="s">
        <v>43</v>
      </c>
      <c r="I26">
        <v>2</v>
      </c>
      <c r="J26" s="12"/>
      <c r="K26" s="13">
        <v>11820</v>
      </c>
      <c r="L26" s="14">
        <f>(J26*I26) + (K26*I26*L3)</f>
        <v>1453.86</v>
      </c>
      <c r="M26" s="15">
        <f>(J26*I26/L3) + (K26*I26)</f>
        <v>23640</v>
      </c>
      <c r="N26" s="16">
        <f>P26*L26</f>
        <v>0</v>
      </c>
      <c r="O26" s="17">
        <f>P26*M26</f>
        <v>0</v>
      </c>
      <c r="P26" s="18"/>
    </row>
    <row r="27" spans="1:16" x14ac:dyDescent="0.3">
      <c r="A27" t="s">
        <v>45</v>
      </c>
      <c r="C27" t="s">
        <v>42</v>
      </c>
      <c r="D27" t="s">
        <v>46</v>
      </c>
      <c r="G27" t="s">
        <v>43</v>
      </c>
      <c r="H27" t="s">
        <v>43</v>
      </c>
      <c r="I27">
        <v>2</v>
      </c>
      <c r="J27" s="12"/>
      <c r="K27" s="13">
        <v>16340</v>
      </c>
      <c r="L27" s="14">
        <f>(J27*I27) + (K27*I27*L3)</f>
        <v>2009.82</v>
      </c>
      <c r="M27" s="15">
        <f>(J27*I27/L3) + (K27*I27)</f>
        <v>32680</v>
      </c>
      <c r="N27" s="16">
        <f>P27*L27</f>
        <v>0</v>
      </c>
      <c r="O27" s="17">
        <f>P27*M27</f>
        <v>0</v>
      </c>
      <c r="P27" s="18"/>
    </row>
    <row r="28" spans="1:16" x14ac:dyDescent="0.3">
      <c r="A28" t="s">
        <v>46</v>
      </c>
      <c r="C28" t="s">
        <v>42</v>
      </c>
      <c r="D28" t="s">
        <v>41</v>
      </c>
      <c r="G28" t="s">
        <v>43</v>
      </c>
      <c r="H28" t="s">
        <v>43</v>
      </c>
      <c r="I28">
        <v>2</v>
      </c>
      <c r="J28" s="12"/>
      <c r="K28" s="13">
        <v>18780</v>
      </c>
      <c r="L28" s="14">
        <f>(J28*I28) + (K28*I28*L3)</f>
        <v>2309.94</v>
      </c>
      <c r="M28" s="15">
        <f>(J28*I28/L3) + (K28*I28)</f>
        <v>37560</v>
      </c>
      <c r="N28" s="16">
        <f>P28*L28</f>
        <v>0</v>
      </c>
      <c r="O28" s="17">
        <f>P28*M28</f>
        <v>0</v>
      </c>
      <c r="P28" s="18"/>
    </row>
    <row r="29" spans="1:1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2"/>
      <c r="L29" s="23"/>
      <c r="M29" s="24"/>
      <c r="N29" s="25"/>
      <c r="O29" s="26"/>
      <c r="P29" s="19"/>
    </row>
    <row r="30" spans="1:16" x14ac:dyDescent="0.3">
      <c r="L30" s="27">
        <f>SUM(L23:L29)</f>
        <v>8921.1899999999987</v>
      </c>
      <c r="M30" s="28">
        <f>SUM(M23:M29)</f>
        <v>145060</v>
      </c>
      <c r="N30" s="29">
        <f>SUM(N23:N29)</f>
        <v>0</v>
      </c>
      <c r="O30" s="30">
        <f>SUM(O23:O29)</f>
        <v>0</v>
      </c>
    </row>
    <row r="31" spans="1:16" hidden="1" x14ac:dyDescent="0.3"/>
    <row r="32" spans="1:16" hidden="1" x14ac:dyDescent="0.3">
      <c r="A32" s="31" t="s">
        <v>47</v>
      </c>
      <c r="B32" s="31"/>
      <c r="C32" s="31"/>
      <c r="D32" s="31"/>
      <c r="E32" s="31" t="s">
        <v>16</v>
      </c>
      <c r="F32" s="31"/>
      <c r="G32" s="31" t="s">
        <v>39</v>
      </c>
      <c r="H32" s="31" t="s">
        <v>48</v>
      </c>
      <c r="I32" s="31" t="s">
        <v>7</v>
      </c>
      <c r="J32" s="32" t="s">
        <v>20</v>
      </c>
      <c r="K32" s="33" t="s">
        <v>21</v>
      </c>
      <c r="L32" s="7" t="s">
        <v>22</v>
      </c>
      <c r="M32" s="8" t="s">
        <v>23</v>
      </c>
      <c r="N32" s="9" t="s">
        <v>24</v>
      </c>
      <c r="O32" s="10" t="s">
        <v>25</v>
      </c>
      <c r="P32" s="11" t="s">
        <v>26</v>
      </c>
    </row>
    <row r="33" spans="1:16" hidden="1" x14ac:dyDescent="0.3">
      <c r="J33" s="12"/>
      <c r="K33" s="13"/>
      <c r="L33" s="14"/>
      <c r="M33" s="15"/>
      <c r="N33" s="16"/>
      <c r="O33" s="17"/>
      <c r="P33" s="18"/>
    </row>
    <row r="34" spans="1:16" hidden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2"/>
      <c r="L34" s="23"/>
      <c r="M34" s="24"/>
      <c r="N34" s="25"/>
      <c r="O34" s="26"/>
      <c r="P34" s="19"/>
    </row>
    <row r="35" spans="1:16" hidden="1" x14ac:dyDescent="0.3">
      <c r="L35" s="27">
        <f>SUM(L33:L34)</f>
        <v>0</v>
      </c>
      <c r="M35" s="28">
        <f>SUM(M33:M34)</f>
        <v>0</v>
      </c>
      <c r="N35" s="29">
        <f>SUM(N33:N34)</f>
        <v>0</v>
      </c>
      <c r="O35" s="30">
        <f>SUM(O33:O34)</f>
        <v>0</v>
      </c>
    </row>
    <row r="36" spans="1:16" hidden="1" x14ac:dyDescent="0.3"/>
    <row r="37" spans="1:16" hidden="1" x14ac:dyDescent="0.3">
      <c r="A37" s="31" t="s">
        <v>49</v>
      </c>
      <c r="B37" s="31"/>
      <c r="C37" s="31"/>
      <c r="D37" s="31" t="s">
        <v>50</v>
      </c>
      <c r="E37" s="31" t="s">
        <v>16</v>
      </c>
      <c r="F37" s="31"/>
      <c r="G37" s="31" t="s">
        <v>51</v>
      </c>
      <c r="H37" s="31" t="s">
        <v>52</v>
      </c>
      <c r="I37" s="31" t="s">
        <v>13</v>
      </c>
      <c r="J37" s="32" t="s">
        <v>20</v>
      </c>
      <c r="K37" s="33" t="s">
        <v>21</v>
      </c>
      <c r="L37" s="7" t="s">
        <v>22</v>
      </c>
      <c r="M37" s="8" t="s">
        <v>23</v>
      </c>
      <c r="N37" s="9" t="s">
        <v>24</v>
      </c>
      <c r="O37" s="10" t="s">
        <v>25</v>
      </c>
      <c r="P37" s="11" t="s">
        <v>26</v>
      </c>
    </row>
    <row r="38" spans="1:16" hidden="1" x14ac:dyDescent="0.3">
      <c r="J38" s="12"/>
      <c r="K38" s="13"/>
      <c r="L38" s="14"/>
      <c r="M38" s="15"/>
      <c r="N38" s="16"/>
      <c r="O38" s="17"/>
      <c r="P38" s="18"/>
    </row>
    <row r="39" spans="1:16" hidden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2"/>
      <c r="L39" s="23"/>
      <c r="M39" s="24"/>
      <c r="N39" s="25"/>
      <c r="O39" s="26"/>
      <c r="P39" s="19"/>
    </row>
    <row r="40" spans="1:16" hidden="1" x14ac:dyDescent="0.3">
      <c r="L40" s="27">
        <f>SUM(L38:L39)</f>
        <v>0</v>
      </c>
      <c r="M40" s="28">
        <f>SUM(M38:M39)</f>
        <v>0</v>
      </c>
      <c r="N40" s="29">
        <f>SUM(N38:N39)</f>
        <v>0</v>
      </c>
      <c r="O40" s="30">
        <f>SUM(O38:O39)</f>
        <v>0</v>
      </c>
    </row>
    <row r="42" spans="1:16" x14ac:dyDescent="0.3">
      <c r="A42" s="31" t="s">
        <v>53</v>
      </c>
      <c r="B42" s="31"/>
      <c r="C42" s="31"/>
      <c r="D42" s="31"/>
      <c r="E42" s="31" t="s">
        <v>16</v>
      </c>
      <c r="F42" s="31"/>
      <c r="G42" s="31" t="s">
        <v>54</v>
      </c>
      <c r="H42" s="31" t="s">
        <v>52</v>
      </c>
      <c r="I42" s="31" t="s">
        <v>55</v>
      </c>
      <c r="J42" s="32" t="s">
        <v>20</v>
      </c>
      <c r="K42" s="33" t="s">
        <v>21</v>
      </c>
      <c r="L42" s="7" t="s">
        <v>22</v>
      </c>
      <c r="M42" s="8" t="s">
        <v>23</v>
      </c>
      <c r="N42" s="9" t="s">
        <v>24</v>
      </c>
      <c r="O42" s="10" t="s">
        <v>25</v>
      </c>
      <c r="P42" s="11" t="s">
        <v>26</v>
      </c>
    </row>
    <row r="43" spans="1:16" x14ac:dyDescent="0.3">
      <c r="J43" s="12"/>
      <c r="K43" s="13"/>
      <c r="L43" s="14"/>
      <c r="M43" s="15"/>
      <c r="N43" s="16"/>
      <c r="O43" s="17"/>
      <c r="P43" s="18"/>
    </row>
    <row r="44" spans="1:16" x14ac:dyDescent="0.3">
      <c r="A44" t="s">
        <v>44</v>
      </c>
      <c r="C44" t="s">
        <v>42</v>
      </c>
      <c r="D44" t="s">
        <v>30</v>
      </c>
      <c r="G44" t="s">
        <v>43</v>
      </c>
      <c r="I44">
        <v>2</v>
      </c>
      <c r="J44" s="12"/>
      <c r="K44" s="13">
        <v>400</v>
      </c>
      <c r="L44" s="14">
        <f>(J44*I44) + (K44*I44*L3)</f>
        <v>49.2</v>
      </c>
      <c r="M44" s="15">
        <f>(J44*I44/L3) + (K44*I44)</f>
        <v>800</v>
      </c>
      <c r="N44" s="16">
        <f t="shared" ref="N44:N52" si="0">P44*L44</f>
        <v>0</v>
      </c>
      <c r="O44" s="17">
        <f t="shared" ref="O44:O52" si="1">P44*M44</f>
        <v>0</v>
      </c>
      <c r="P44" s="18"/>
    </row>
    <row r="45" spans="1:16" x14ac:dyDescent="0.3">
      <c r="A45" t="s">
        <v>30</v>
      </c>
      <c r="C45" t="s">
        <v>42</v>
      </c>
      <c r="D45" t="s">
        <v>44</v>
      </c>
      <c r="G45" t="s">
        <v>43</v>
      </c>
      <c r="I45">
        <v>2</v>
      </c>
      <c r="J45" s="12"/>
      <c r="K45" s="13">
        <v>400</v>
      </c>
      <c r="L45" s="14">
        <f>(J45*I45) + (K45*I45*L3)</f>
        <v>49.2</v>
      </c>
      <c r="M45" s="15">
        <f>(J45*I45/L3) + (K45*I45)</f>
        <v>800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30</v>
      </c>
      <c r="C46" t="s">
        <v>42</v>
      </c>
      <c r="D46" t="s">
        <v>63</v>
      </c>
      <c r="I46">
        <v>4</v>
      </c>
      <c r="J46" s="12"/>
      <c r="K46" s="13">
        <v>500</v>
      </c>
      <c r="L46" s="14"/>
      <c r="M46" s="15">
        <f>K46*I46</f>
        <v>2000</v>
      </c>
      <c r="N46" s="16"/>
      <c r="O46" s="17"/>
      <c r="P46" s="18"/>
    </row>
    <row r="47" spans="1:16" x14ac:dyDescent="0.3">
      <c r="A47" t="s">
        <v>78</v>
      </c>
      <c r="C47" t="s">
        <v>42</v>
      </c>
      <c r="D47" t="s">
        <v>79</v>
      </c>
      <c r="G47" t="s">
        <v>43</v>
      </c>
      <c r="I47">
        <v>2</v>
      </c>
      <c r="J47" s="12"/>
      <c r="K47" s="13">
        <v>1500</v>
      </c>
      <c r="L47" s="14">
        <f>(J47*I47) + (K47*I47*L3)</f>
        <v>184.5</v>
      </c>
      <c r="M47" s="15">
        <f>(J47*I47/L3) + (K47*I47)</f>
        <v>3000</v>
      </c>
      <c r="N47" s="16">
        <f t="shared" si="0"/>
        <v>0</v>
      </c>
      <c r="O47" s="17">
        <f t="shared" si="1"/>
        <v>0</v>
      </c>
      <c r="P47" s="18"/>
    </row>
    <row r="48" spans="1:16" x14ac:dyDescent="0.3">
      <c r="A48" t="s">
        <v>33</v>
      </c>
      <c r="C48" t="s">
        <v>42</v>
      </c>
      <c r="D48" t="s">
        <v>45</v>
      </c>
      <c r="G48" t="s">
        <v>43</v>
      </c>
      <c r="I48">
        <v>2</v>
      </c>
      <c r="J48" s="12"/>
      <c r="K48" s="13"/>
      <c r="L48" s="14">
        <f>(J48*I48) + (K48*I48*L3)</f>
        <v>0</v>
      </c>
      <c r="M48" s="15">
        <f>(J48*I48/L3) + (K48*I48)</f>
        <v>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46</v>
      </c>
      <c r="C49" t="s">
        <v>42</v>
      </c>
      <c r="D49" t="s">
        <v>34</v>
      </c>
      <c r="G49" t="s">
        <v>43</v>
      </c>
      <c r="I49">
        <v>2</v>
      </c>
      <c r="J49" s="12"/>
      <c r="K49" s="13"/>
      <c r="L49" s="14">
        <f>(J49*I49) + (K49*I49*L3)</f>
        <v>0</v>
      </c>
      <c r="M49" s="15">
        <f>(J49*I49/L3) + (K49*I49)</f>
        <v>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t="s">
        <v>34</v>
      </c>
      <c r="C50" t="s">
        <v>42</v>
      </c>
      <c r="D50" t="s">
        <v>46</v>
      </c>
      <c r="G50" t="s">
        <v>43</v>
      </c>
      <c r="I50">
        <v>2</v>
      </c>
      <c r="J50" s="12"/>
      <c r="K50" s="13"/>
      <c r="L50" s="14">
        <f>(J50*I50) + (K50*I50*L3)</f>
        <v>0</v>
      </c>
      <c r="M50" s="15">
        <f>(J50*I50/L3) + (K50*I50)</f>
        <v>0</v>
      </c>
      <c r="N50" s="16">
        <f t="shared" si="0"/>
        <v>0</v>
      </c>
      <c r="O50" s="17">
        <f t="shared" si="1"/>
        <v>0</v>
      </c>
      <c r="P50" s="18"/>
    </row>
    <row r="51" spans="1:16" x14ac:dyDescent="0.3">
      <c r="A51" t="s">
        <v>41</v>
      </c>
      <c r="C51" t="s">
        <v>42</v>
      </c>
      <c r="D51" t="s">
        <v>36</v>
      </c>
      <c r="G51" t="s">
        <v>43</v>
      </c>
      <c r="I51">
        <v>2</v>
      </c>
      <c r="J51" s="12"/>
      <c r="K51" s="13"/>
      <c r="L51" s="14">
        <f>(J51*I51) + (K51*I51*L3)</f>
        <v>0</v>
      </c>
      <c r="M51" s="15">
        <f>(J51*I51/L3) + (K51*I51)</f>
        <v>0</v>
      </c>
      <c r="N51" s="16">
        <f t="shared" si="0"/>
        <v>0</v>
      </c>
      <c r="O51" s="17">
        <f t="shared" si="1"/>
        <v>0</v>
      </c>
      <c r="P51" s="18"/>
    </row>
    <row r="52" spans="1:16" x14ac:dyDescent="0.3">
      <c r="A52" t="s">
        <v>36</v>
      </c>
      <c r="C52" t="s">
        <v>42</v>
      </c>
      <c r="D52" t="s">
        <v>41</v>
      </c>
      <c r="G52" t="s">
        <v>43</v>
      </c>
      <c r="I52">
        <v>2</v>
      </c>
      <c r="J52" s="12"/>
      <c r="K52" s="13"/>
      <c r="L52" s="14">
        <f>(J52*I52) + (K52*I52*L3)</f>
        <v>0</v>
      </c>
      <c r="M52" s="15">
        <f>(J52*I52/L3) + (K52*I52)</f>
        <v>0</v>
      </c>
      <c r="N52" s="16">
        <f t="shared" si="0"/>
        <v>0</v>
      </c>
      <c r="O52" s="17">
        <f t="shared" si="1"/>
        <v>0</v>
      </c>
      <c r="P52" s="18"/>
    </row>
    <row r="53" spans="1:1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2"/>
      <c r="L53" s="23"/>
      <c r="M53" s="24"/>
      <c r="N53" s="25"/>
      <c r="O53" s="26"/>
      <c r="P53" s="19"/>
    </row>
    <row r="54" spans="1:16" x14ac:dyDescent="0.3">
      <c r="L54" s="27">
        <f>SUM(L43:L53)</f>
        <v>282.89999999999998</v>
      </c>
      <c r="M54" s="28">
        <f>SUM(M43:M53)</f>
        <v>6600</v>
      </c>
      <c r="N54" s="29">
        <f>SUM(N43:N53)</f>
        <v>0</v>
      </c>
      <c r="O54" s="30">
        <f>SUM(O43:O53)</f>
        <v>0</v>
      </c>
    </row>
    <row r="56" spans="1:16" x14ac:dyDescent="0.3">
      <c r="A56" s="31" t="s">
        <v>56</v>
      </c>
      <c r="B56" s="31"/>
      <c r="C56" s="31"/>
      <c r="D56" s="31"/>
      <c r="E56" s="31" t="s">
        <v>16</v>
      </c>
      <c r="F56" s="31"/>
      <c r="G56" s="31" t="s">
        <v>54</v>
      </c>
      <c r="H56" s="31" t="s">
        <v>52</v>
      </c>
      <c r="I56" s="31" t="s">
        <v>55</v>
      </c>
      <c r="J56" s="32" t="s">
        <v>20</v>
      </c>
      <c r="K56" s="33" t="s">
        <v>21</v>
      </c>
      <c r="L56" s="7" t="s">
        <v>22</v>
      </c>
      <c r="M56" s="8" t="s">
        <v>23</v>
      </c>
      <c r="N56" s="9" t="s">
        <v>24</v>
      </c>
      <c r="O56" s="10" t="s">
        <v>25</v>
      </c>
      <c r="P56" s="11" t="s">
        <v>26</v>
      </c>
    </row>
    <row r="57" spans="1:16" x14ac:dyDescent="0.3">
      <c r="A57" t="s">
        <v>57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ref="N57:N73" si="2">P57*L57</f>
        <v>0</v>
      </c>
      <c r="O57" s="17">
        <f t="shared" ref="O57:O73" si="3">P57*M57</f>
        <v>0</v>
      </c>
      <c r="P57" s="18"/>
    </row>
    <row r="58" spans="1:16" x14ac:dyDescent="0.3">
      <c r="A58" t="s">
        <v>58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59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60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61</v>
      </c>
      <c r="I61">
        <v>2</v>
      </c>
      <c r="J61" s="12"/>
      <c r="K61" s="13">
        <v>9920</v>
      </c>
      <c r="L61" s="14">
        <f>(J61*I61) + (K61*I61*L3)</f>
        <v>1220.1600000000001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62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80</v>
      </c>
      <c r="I63">
        <v>2</v>
      </c>
      <c r="J63" s="12"/>
      <c r="K63" s="13">
        <f>2900*2</f>
        <v>5800</v>
      </c>
      <c r="L63" s="14">
        <f>(J63*I63) + (K63*I63*L3)</f>
        <v>713.4</v>
      </c>
      <c r="M63" s="15">
        <f>(J63*I63/L3) + (K63*I63)</f>
        <v>11600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81</v>
      </c>
      <c r="I64">
        <v>2</v>
      </c>
      <c r="J64" s="12"/>
      <c r="K64" s="13">
        <f>1450*11</f>
        <v>15950</v>
      </c>
      <c r="L64" s="14">
        <f>(J64*I64) + (K64*I64*L3)</f>
        <v>1961.85</v>
      </c>
      <c r="M64" s="15">
        <f>(J64*I64/L3) + (K64*I64)</f>
        <v>31900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65</v>
      </c>
      <c r="I65">
        <v>2</v>
      </c>
      <c r="J65" s="12"/>
      <c r="K65" s="13">
        <v>0</v>
      </c>
      <c r="L65" s="14">
        <f>(J65*I65) + (K65*I65*L3)</f>
        <v>0</v>
      </c>
      <c r="M65" s="15">
        <f>(J65*I65/L3) + (K65*I65)</f>
        <v>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66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67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68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69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70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68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71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72</v>
      </c>
      <c r="I73">
        <v>2</v>
      </c>
      <c r="J73" s="12"/>
      <c r="K73" s="13">
        <v>2200</v>
      </c>
      <c r="L73" s="14">
        <f>(J73*I73) + (K73*I73*L3)</f>
        <v>270.60000000000002</v>
      </c>
      <c r="M73" s="15">
        <f>(J73*I73/L3) + (K73*I73)</f>
        <v>4400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2"/>
      <c r="L74" s="23"/>
      <c r="M74" s="24"/>
      <c r="N74" s="25"/>
      <c r="O74" s="26"/>
      <c r="P74" s="19"/>
    </row>
    <row r="75" spans="1:16" x14ac:dyDescent="0.3">
      <c r="L75" s="27">
        <f>SUM(L57:L74)</f>
        <v>4166.01</v>
      </c>
      <c r="M75" s="28">
        <f>SUM(M57:M74)</f>
        <v>67740</v>
      </c>
      <c r="N75" s="29">
        <f>SUM(N57:N74)</f>
        <v>0</v>
      </c>
      <c r="O75" s="30">
        <f>SUM(O57:O74)</f>
        <v>0</v>
      </c>
    </row>
    <row r="77" spans="1:16" x14ac:dyDescent="0.3">
      <c r="A77" s="31" t="s">
        <v>73</v>
      </c>
      <c r="B77" s="31"/>
      <c r="C77" s="31"/>
      <c r="D77" s="31"/>
      <c r="E77" s="31" t="s">
        <v>16</v>
      </c>
      <c r="F77" s="31" t="s">
        <v>13</v>
      </c>
      <c r="G77" s="31" t="s">
        <v>54</v>
      </c>
      <c r="H77" s="31" t="s">
        <v>52</v>
      </c>
      <c r="I77" s="31" t="s">
        <v>55</v>
      </c>
      <c r="J77" s="32" t="s">
        <v>20</v>
      </c>
      <c r="K77" s="33" t="s">
        <v>21</v>
      </c>
      <c r="L77" s="7" t="s">
        <v>22</v>
      </c>
      <c r="M77" s="8" t="s">
        <v>23</v>
      </c>
      <c r="N77" s="9" t="s">
        <v>24</v>
      </c>
      <c r="O77" s="10" t="s">
        <v>25</v>
      </c>
      <c r="P77" s="11" t="s">
        <v>26</v>
      </c>
    </row>
    <row r="78" spans="1:16" x14ac:dyDescent="0.3">
      <c r="A78" s="20" t="s">
        <v>76</v>
      </c>
      <c r="B78" s="40"/>
      <c r="C78" s="40"/>
      <c r="D78" s="40"/>
      <c r="E78" s="40"/>
      <c r="F78" s="40"/>
      <c r="G78" s="40"/>
      <c r="H78" s="40"/>
      <c r="I78" s="40"/>
      <c r="J78" s="41"/>
      <c r="K78" s="42"/>
      <c r="L78" s="43"/>
      <c r="M78" s="24">
        <f>SUM((M20+M30+M35+M40+M54+M75)*0.05)</f>
        <v>34950.240000000005</v>
      </c>
      <c r="N78" s="44"/>
      <c r="O78" s="45"/>
      <c r="P78" s="46"/>
    </row>
    <row r="79" spans="1:16" x14ac:dyDescent="0.3">
      <c r="A79" t="s">
        <v>82</v>
      </c>
      <c r="B79" s="20"/>
      <c r="C79" s="20"/>
      <c r="D79" s="20"/>
      <c r="E79" s="20"/>
      <c r="F79" s="20"/>
      <c r="G79" s="20"/>
      <c r="H79" s="20"/>
      <c r="I79" s="20"/>
      <c r="J79" s="21"/>
      <c r="K79" s="22"/>
      <c r="L79" s="23"/>
      <c r="M79" s="24">
        <f>SUM((M20+M30+M35+M40+M54+M75)*0.05)</f>
        <v>34950.240000000005</v>
      </c>
      <c r="N79" s="25"/>
      <c r="O79" s="26"/>
      <c r="P79" s="19"/>
    </row>
    <row r="80" spans="1:16" x14ac:dyDescent="0.3">
      <c r="L80" s="27">
        <f>SUM(L79:L79)</f>
        <v>0</v>
      </c>
      <c r="M80" s="28">
        <f>SUM(M79:M79)</f>
        <v>34950.240000000005</v>
      </c>
      <c r="N80" s="29">
        <f>SUM(N79:N79)</f>
        <v>0</v>
      </c>
      <c r="O80" s="30">
        <f>SUM(O79:O79)</f>
        <v>0</v>
      </c>
    </row>
    <row r="82" spans="1:16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34" t="s">
        <v>74</v>
      </c>
      <c r="K82" s="35"/>
      <c r="L82" s="36">
        <f>L20+L30+L35+L40+L54+L75+L80</f>
        <v>42865.7952</v>
      </c>
      <c r="M82" s="37">
        <f>M20+M30+M35+M40+M54+M75+M80</f>
        <v>733955.04</v>
      </c>
      <c r="N82" s="38">
        <f>N20+N30+N35+N40+N54+N75+N80</f>
        <v>0</v>
      </c>
      <c r="O82" s="39">
        <f>O20+O30+O35+O40+O54+O75+O80</f>
        <v>0</v>
      </c>
      <c r="P8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ADA0-8A7A-41BA-9E60-5288DB53795A}">
  <dimension ref="A1:P83"/>
  <sheetViews>
    <sheetView tabSelected="1" workbookViewId="0">
      <selection activeCell="A31" sqref="A31:XFD40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6.1499999999999999E-2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46177</v>
      </c>
    </row>
    <row r="6" spans="1:16" x14ac:dyDescent="0.3">
      <c r="A6" s="3" t="s">
        <v>12</v>
      </c>
      <c r="C6">
        <v>13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36750</v>
      </c>
      <c r="L10" s="14">
        <f>(J10*I10*F10) + (K10*I10*F10*L3)</f>
        <v>13560.75</v>
      </c>
      <c r="M10" s="15">
        <f>(J10*I10*F10/L3) + (K10*I10*F10)</f>
        <v>220500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f>5577*1.1</f>
        <v>6134.7000000000007</v>
      </c>
      <c r="L12" s="14">
        <f>(J12*I12*F12) + (K12*I12*F12*L3)</f>
        <v>1509.1362000000001</v>
      </c>
      <c r="M12" s="15">
        <f>(J12*I12*F12/L3) + (K12*I12*F12)</f>
        <v>24538.800000000003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77</v>
      </c>
      <c r="F14">
        <v>2</v>
      </c>
      <c r="I14">
        <v>2</v>
      </c>
      <c r="J14" s="12"/>
      <c r="K14" s="13">
        <f>17350+325</f>
        <v>17675</v>
      </c>
      <c r="L14" s="14">
        <f>(J14*I14*F14) + (K14*I14*F14*L3)</f>
        <v>4348.05</v>
      </c>
      <c r="M14" s="15">
        <f>(J14*I14*F14/L3) + (K14*I14*F14)</f>
        <v>70700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34</v>
      </c>
      <c r="H15" t="s">
        <v>28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35</v>
      </c>
      <c r="F16">
        <v>3</v>
      </c>
      <c r="I16">
        <v>2</v>
      </c>
      <c r="J16" s="12"/>
      <c r="K16" s="13">
        <f>30400+350</f>
        <v>30750</v>
      </c>
      <c r="L16" s="14">
        <f>(J16*I16*F16) + (K16*I16*F16*L3)</f>
        <v>11346.75</v>
      </c>
      <c r="M16" s="15">
        <f>(J16*I16*F16/L3) + (K16*I16*F16)</f>
        <v>184500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36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37</v>
      </c>
      <c r="F18">
        <v>2</v>
      </c>
      <c r="I18">
        <v>2</v>
      </c>
      <c r="J18" s="12"/>
      <c r="K18" s="13">
        <f>25525*1.1</f>
        <v>28077.500000000004</v>
      </c>
      <c r="L18" s="14">
        <f>(J18*I18*F18) + (K18*I18*F18*L3)</f>
        <v>6907.0650000000005</v>
      </c>
      <c r="M18" s="15">
        <f>(J18*I18*F18/L3) + (K18*I18*F18)</f>
        <v>112310.00000000001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37671.751199999999</v>
      </c>
      <c r="M20" s="28">
        <f>SUM(M8:M19)</f>
        <v>612548.80000000005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38</v>
      </c>
      <c r="B22" s="31"/>
      <c r="C22" s="31"/>
      <c r="D22" s="31"/>
      <c r="E22" s="31" t="s">
        <v>16</v>
      </c>
      <c r="F22" s="31"/>
      <c r="G22" s="31" t="s">
        <v>39</v>
      </c>
      <c r="H22" s="31" t="s">
        <v>40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41</v>
      </c>
      <c r="C24" t="s">
        <v>42</v>
      </c>
      <c r="D24" t="s">
        <v>27</v>
      </c>
      <c r="G24" t="s">
        <v>43</v>
      </c>
      <c r="H24" t="s">
        <v>43</v>
      </c>
      <c r="I24">
        <v>2</v>
      </c>
      <c r="J24" s="12"/>
      <c r="K24" s="13">
        <v>11810</v>
      </c>
      <c r="L24" s="14">
        <f>(J24*I24) + (K24*I24*L3)</f>
        <v>1452.6299999999999</v>
      </c>
      <c r="M24" s="15">
        <f>(J24*I24/L3) + (K24*I24)</f>
        <v>23620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27</v>
      </c>
      <c r="C25" t="s">
        <v>42</v>
      </c>
      <c r="D25" t="s">
        <v>44</v>
      </c>
      <c r="G25" t="s">
        <v>43</v>
      </c>
      <c r="H25" t="s">
        <v>43</v>
      </c>
      <c r="I25">
        <v>2</v>
      </c>
      <c r="J25" s="12"/>
      <c r="K25" s="13">
        <v>13780</v>
      </c>
      <c r="L25" s="14">
        <f>(J25*I25) + (K25*I25*L3)</f>
        <v>1694.94</v>
      </c>
      <c r="M25" s="15">
        <f>(J25*I25/L3) + (K25*I25)</f>
        <v>27560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44</v>
      </c>
      <c r="C26" t="s">
        <v>42</v>
      </c>
      <c r="D26" t="s">
        <v>45</v>
      </c>
      <c r="G26" t="s">
        <v>43</v>
      </c>
      <c r="H26" t="s">
        <v>43</v>
      </c>
      <c r="I26">
        <v>2</v>
      </c>
      <c r="J26" s="12"/>
      <c r="K26" s="13">
        <v>11820</v>
      </c>
      <c r="L26" s="14">
        <f>(J26*I26) + (K26*I26*L3)</f>
        <v>1453.86</v>
      </c>
      <c r="M26" s="15">
        <f>(J26*I26/L3) + (K26*I26)</f>
        <v>23640</v>
      </c>
      <c r="N26" s="16">
        <f>P26*L26</f>
        <v>0</v>
      </c>
      <c r="O26" s="17">
        <f>P26*M26</f>
        <v>0</v>
      </c>
      <c r="P26" s="18"/>
    </row>
    <row r="27" spans="1:16" x14ac:dyDescent="0.3">
      <c r="A27" t="s">
        <v>45</v>
      </c>
      <c r="C27" t="s">
        <v>42</v>
      </c>
      <c r="D27" t="s">
        <v>46</v>
      </c>
      <c r="G27" t="s">
        <v>43</v>
      </c>
      <c r="H27" t="s">
        <v>43</v>
      </c>
      <c r="I27">
        <v>2</v>
      </c>
      <c r="J27" s="12"/>
      <c r="K27" s="13">
        <v>16340</v>
      </c>
      <c r="L27" s="14">
        <f>(J27*I27) + (K27*I27*L3)</f>
        <v>2009.82</v>
      </c>
      <c r="M27" s="15">
        <f>(J27*I27/L3) + (K27*I27)</f>
        <v>32680</v>
      </c>
      <c r="N27" s="16">
        <f>P27*L27</f>
        <v>0</v>
      </c>
      <c r="O27" s="17">
        <f>P27*M27</f>
        <v>0</v>
      </c>
      <c r="P27" s="18"/>
    </row>
    <row r="28" spans="1:16" x14ac:dyDescent="0.3">
      <c r="A28" t="s">
        <v>46</v>
      </c>
      <c r="C28" t="s">
        <v>42</v>
      </c>
      <c r="D28" t="s">
        <v>41</v>
      </c>
      <c r="G28" t="s">
        <v>43</v>
      </c>
      <c r="H28" t="s">
        <v>43</v>
      </c>
      <c r="I28">
        <v>2</v>
      </c>
      <c r="J28" s="12"/>
      <c r="K28" s="13">
        <v>18780</v>
      </c>
      <c r="L28" s="14">
        <f>(J28*I28) + (K28*I28*L3)</f>
        <v>2309.94</v>
      </c>
      <c r="M28" s="15">
        <f>(J28*I28/L3) + (K28*I28)</f>
        <v>37560</v>
      </c>
      <c r="N28" s="16">
        <f>P28*L28</f>
        <v>0</v>
      </c>
      <c r="O28" s="17">
        <f>P28*M28</f>
        <v>0</v>
      </c>
      <c r="P28" s="18"/>
    </row>
    <row r="29" spans="1:1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2"/>
      <c r="L29" s="23"/>
      <c r="M29" s="24"/>
      <c r="N29" s="25"/>
      <c r="O29" s="26"/>
      <c r="P29" s="19"/>
    </row>
    <row r="30" spans="1:16" x14ac:dyDescent="0.3">
      <c r="L30" s="27">
        <f>SUM(L23:L29)</f>
        <v>8921.1899999999987</v>
      </c>
      <c r="M30" s="28">
        <f>SUM(M23:M29)</f>
        <v>145060</v>
      </c>
      <c r="N30" s="29">
        <f>SUM(N23:N29)</f>
        <v>0</v>
      </c>
      <c r="O30" s="30">
        <f>SUM(O23:O29)</f>
        <v>0</v>
      </c>
    </row>
    <row r="31" spans="1:16" hidden="1" x14ac:dyDescent="0.3"/>
    <row r="32" spans="1:16" hidden="1" x14ac:dyDescent="0.3">
      <c r="A32" s="31" t="s">
        <v>47</v>
      </c>
      <c r="B32" s="31"/>
      <c r="C32" s="31"/>
      <c r="D32" s="31"/>
      <c r="E32" s="31" t="s">
        <v>16</v>
      </c>
      <c r="F32" s="31"/>
      <c r="G32" s="31" t="s">
        <v>39</v>
      </c>
      <c r="H32" s="31" t="s">
        <v>48</v>
      </c>
      <c r="I32" s="31" t="s">
        <v>7</v>
      </c>
      <c r="J32" s="32" t="s">
        <v>20</v>
      </c>
      <c r="K32" s="33" t="s">
        <v>21</v>
      </c>
      <c r="L32" s="7" t="s">
        <v>22</v>
      </c>
      <c r="M32" s="8" t="s">
        <v>23</v>
      </c>
      <c r="N32" s="9" t="s">
        <v>24</v>
      </c>
      <c r="O32" s="10" t="s">
        <v>25</v>
      </c>
      <c r="P32" s="11" t="s">
        <v>26</v>
      </c>
    </row>
    <row r="33" spans="1:16" hidden="1" x14ac:dyDescent="0.3">
      <c r="J33" s="12"/>
      <c r="K33" s="13"/>
      <c r="L33" s="14"/>
      <c r="M33" s="15"/>
      <c r="N33" s="16"/>
      <c r="O33" s="17"/>
      <c r="P33" s="18"/>
    </row>
    <row r="34" spans="1:16" hidden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2"/>
      <c r="L34" s="23"/>
      <c r="M34" s="24"/>
      <c r="N34" s="25"/>
      <c r="O34" s="26"/>
      <c r="P34" s="19"/>
    </row>
    <row r="35" spans="1:16" hidden="1" x14ac:dyDescent="0.3">
      <c r="L35" s="27">
        <f>SUM(L33:L34)</f>
        <v>0</v>
      </c>
      <c r="M35" s="28">
        <f>SUM(M33:M34)</f>
        <v>0</v>
      </c>
      <c r="N35" s="29">
        <f>SUM(N33:N34)</f>
        <v>0</v>
      </c>
      <c r="O35" s="30">
        <f>SUM(O33:O34)</f>
        <v>0</v>
      </c>
    </row>
    <row r="36" spans="1:16" hidden="1" x14ac:dyDescent="0.3"/>
    <row r="37" spans="1:16" hidden="1" x14ac:dyDescent="0.3">
      <c r="A37" s="31" t="s">
        <v>49</v>
      </c>
      <c r="B37" s="31"/>
      <c r="C37" s="31"/>
      <c r="D37" s="31" t="s">
        <v>50</v>
      </c>
      <c r="E37" s="31" t="s">
        <v>16</v>
      </c>
      <c r="F37" s="31"/>
      <c r="G37" s="31" t="s">
        <v>51</v>
      </c>
      <c r="H37" s="31" t="s">
        <v>52</v>
      </c>
      <c r="I37" s="31" t="s">
        <v>13</v>
      </c>
      <c r="J37" s="32" t="s">
        <v>20</v>
      </c>
      <c r="K37" s="33" t="s">
        <v>21</v>
      </c>
      <c r="L37" s="7" t="s">
        <v>22</v>
      </c>
      <c r="M37" s="8" t="s">
        <v>23</v>
      </c>
      <c r="N37" s="9" t="s">
        <v>24</v>
      </c>
      <c r="O37" s="10" t="s">
        <v>25</v>
      </c>
      <c r="P37" s="11" t="s">
        <v>26</v>
      </c>
    </row>
    <row r="38" spans="1:16" hidden="1" x14ac:dyDescent="0.3">
      <c r="J38" s="12"/>
      <c r="K38" s="13"/>
      <c r="L38" s="14"/>
      <c r="M38" s="15"/>
      <c r="N38" s="16"/>
      <c r="O38" s="17"/>
      <c r="P38" s="18"/>
    </row>
    <row r="39" spans="1:16" hidden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2"/>
      <c r="L39" s="23"/>
      <c r="M39" s="24"/>
      <c r="N39" s="25"/>
      <c r="O39" s="26"/>
      <c r="P39" s="19"/>
    </row>
    <row r="40" spans="1:16" hidden="1" x14ac:dyDescent="0.3">
      <c r="L40" s="27">
        <f>SUM(L38:L39)</f>
        <v>0</v>
      </c>
      <c r="M40" s="28">
        <f>SUM(M38:M39)</f>
        <v>0</v>
      </c>
      <c r="N40" s="29">
        <f>SUM(N38:N39)</f>
        <v>0</v>
      </c>
      <c r="O40" s="30">
        <f>SUM(O38:O39)</f>
        <v>0</v>
      </c>
    </row>
    <row r="42" spans="1:16" x14ac:dyDescent="0.3">
      <c r="A42" s="31" t="s">
        <v>53</v>
      </c>
      <c r="B42" s="31"/>
      <c r="C42" s="31"/>
      <c r="D42" s="31"/>
      <c r="E42" s="31" t="s">
        <v>16</v>
      </c>
      <c r="F42" s="31"/>
      <c r="G42" s="31" t="s">
        <v>54</v>
      </c>
      <c r="H42" s="31" t="s">
        <v>52</v>
      </c>
      <c r="I42" s="31" t="s">
        <v>55</v>
      </c>
      <c r="J42" s="32" t="s">
        <v>20</v>
      </c>
      <c r="K42" s="33" t="s">
        <v>21</v>
      </c>
      <c r="L42" s="7" t="s">
        <v>22</v>
      </c>
      <c r="M42" s="8" t="s">
        <v>23</v>
      </c>
      <c r="N42" s="9" t="s">
        <v>24</v>
      </c>
      <c r="O42" s="10" t="s">
        <v>25</v>
      </c>
      <c r="P42" s="11" t="s">
        <v>26</v>
      </c>
    </row>
    <row r="43" spans="1:16" x14ac:dyDescent="0.3">
      <c r="J43" s="12"/>
      <c r="K43" s="13"/>
      <c r="L43" s="14"/>
      <c r="M43" s="15"/>
      <c r="N43" s="16"/>
      <c r="O43" s="17"/>
      <c r="P43" s="18"/>
    </row>
    <row r="44" spans="1:16" x14ac:dyDescent="0.3">
      <c r="A44" t="s">
        <v>44</v>
      </c>
      <c r="C44" t="s">
        <v>42</v>
      </c>
      <c r="D44" t="s">
        <v>30</v>
      </c>
      <c r="G44" t="s">
        <v>43</v>
      </c>
      <c r="I44">
        <v>2</v>
      </c>
      <c r="J44" s="12"/>
      <c r="K44" s="13">
        <v>250</v>
      </c>
      <c r="L44" s="14">
        <f>(J44*I44) + (K44*I44*L3)</f>
        <v>30.75</v>
      </c>
      <c r="M44" s="15">
        <f>(J44*I44/L3) + (K44*I44)</f>
        <v>500</v>
      </c>
      <c r="N44" s="16">
        <f t="shared" ref="N44:N53" si="0">P44*L44</f>
        <v>0</v>
      </c>
      <c r="O44" s="17">
        <f t="shared" ref="O44:O53" si="1">P44*M44</f>
        <v>0</v>
      </c>
      <c r="P44" s="18"/>
    </row>
    <row r="45" spans="1:16" x14ac:dyDescent="0.3">
      <c r="A45" t="s">
        <v>30</v>
      </c>
      <c r="C45" t="s">
        <v>42</v>
      </c>
      <c r="D45" t="s">
        <v>44</v>
      </c>
      <c r="G45" t="s">
        <v>43</v>
      </c>
      <c r="I45">
        <v>2</v>
      </c>
      <c r="J45" s="12"/>
      <c r="K45" s="13">
        <v>250</v>
      </c>
      <c r="L45" s="14">
        <f>(J45*I45) + (K45*I45*L3)</f>
        <v>30.75</v>
      </c>
      <c r="M45" s="15">
        <f>(J45*I45/L3) + (K45*I45)</f>
        <v>500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30</v>
      </c>
      <c r="C46" t="s">
        <v>42</v>
      </c>
      <c r="D46" t="s">
        <v>63</v>
      </c>
      <c r="I46">
        <v>2</v>
      </c>
      <c r="J46" s="12"/>
      <c r="K46" s="13">
        <v>250</v>
      </c>
      <c r="L46" s="14"/>
      <c r="M46" s="15">
        <f>K46*I46</f>
        <v>500</v>
      </c>
      <c r="N46" s="16"/>
      <c r="O46" s="17"/>
      <c r="P46" s="18"/>
    </row>
    <row r="47" spans="1:16" x14ac:dyDescent="0.3">
      <c r="A47" t="s">
        <v>30</v>
      </c>
      <c r="C47" t="s">
        <v>42</v>
      </c>
      <c r="D47" t="s">
        <v>75</v>
      </c>
      <c r="I47">
        <v>2</v>
      </c>
      <c r="J47" s="12"/>
      <c r="K47" s="13">
        <v>250</v>
      </c>
      <c r="L47" s="14"/>
      <c r="M47" s="15">
        <f>K47*I47</f>
        <v>500</v>
      </c>
      <c r="N47" s="16"/>
      <c r="O47" s="17"/>
      <c r="P47" s="18"/>
    </row>
    <row r="48" spans="1:16" x14ac:dyDescent="0.3">
      <c r="A48" t="s">
        <v>78</v>
      </c>
      <c r="C48" t="s">
        <v>42</v>
      </c>
      <c r="D48" t="s">
        <v>79</v>
      </c>
      <c r="G48" t="s">
        <v>43</v>
      </c>
      <c r="I48">
        <v>2</v>
      </c>
      <c r="J48" s="12"/>
      <c r="K48" s="13">
        <v>1500</v>
      </c>
      <c r="L48" s="14">
        <f>(J48*I48) + (K48*I48*L3)</f>
        <v>184.5</v>
      </c>
      <c r="M48" s="15">
        <f>(J48*I48/L3) + (K48*I48)</f>
        <v>3000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33</v>
      </c>
      <c r="C49" t="s">
        <v>42</v>
      </c>
      <c r="D49" t="s">
        <v>45</v>
      </c>
      <c r="G49" t="s">
        <v>43</v>
      </c>
      <c r="I49">
        <v>2</v>
      </c>
      <c r="J49" s="12"/>
      <c r="K49" s="13"/>
      <c r="L49" s="14">
        <f>(J49*I49) + (K49*I49*L3)</f>
        <v>0</v>
      </c>
      <c r="M49" s="15">
        <f>(J49*I49/L3) + (K49*I49)</f>
        <v>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t="s">
        <v>46</v>
      </c>
      <c r="C50" t="s">
        <v>42</v>
      </c>
      <c r="D50" t="s">
        <v>34</v>
      </c>
      <c r="G50" t="s">
        <v>43</v>
      </c>
      <c r="I50">
        <v>2</v>
      </c>
      <c r="J50" s="12"/>
      <c r="K50" s="13"/>
      <c r="L50" s="14">
        <f>(J50*I50) + (K50*I50*L3)</f>
        <v>0</v>
      </c>
      <c r="M50" s="15">
        <f>(J50*I50/L3) + (K50*I50)</f>
        <v>0</v>
      </c>
      <c r="N50" s="16">
        <f t="shared" si="0"/>
        <v>0</v>
      </c>
      <c r="O50" s="17">
        <f t="shared" si="1"/>
        <v>0</v>
      </c>
      <c r="P50" s="18"/>
    </row>
    <row r="51" spans="1:16" x14ac:dyDescent="0.3">
      <c r="A51" t="s">
        <v>34</v>
      </c>
      <c r="C51" t="s">
        <v>42</v>
      </c>
      <c r="D51" t="s">
        <v>46</v>
      </c>
      <c r="G51" t="s">
        <v>43</v>
      </c>
      <c r="I51">
        <v>2</v>
      </c>
      <c r="J51" s="12"/>
      <c r="K51" s="13"/>
      <c r="L51" s="14">
        <f>(J51*I51) + (K51*I51*L3)</f>
        <v>0</v>
      </c>
      <c r="M51" s="15">
        <f>(J51*I51/L3) + (K51*I51)</f>
        <v>0</v>
      </c>
      <c r="N51" s="16">
        <f t="shared" si="0"/>
        <v>0</v>
      </c>
      <c r="O51" s="17">
        <f t="shared" si="1"/>
        <v>0</v>
      </c>
      <c r="P51" s="18"/>
    </row>
    <row r="52" spans="1:16" x14ac:dyDescent="0.3">
      <c r="A52" t="s">
        <v>41</v>
      </c>
      <c r="C52" t="s">
        <v>42</v>
      </c>
      <c r="D52" t="s">
        <v>36</v>
      </c>
      <c r="G52" t="s">
        <v>43</v>
      </c>
      <c r="I52">
        <v>2</v>
      </c>
      <c r="J52" s="12"/>
      <c r="K52" s="13"/>
      <c r="L52" s="14">
        <f>(J52*I52) + (K52*I52*L3)</f>
        <v>0</v>
      </c>
      <c r="M52" s="15">
        <f>(J52*I52/L3) + (K52*I52)</f>
        <v>0</v>
      </c>
      <c r="N52" s="16">
        <f t="shared" si="0"/>
        <v>0</v>
      </c>
      <c r="O52" s="17">
        <f t="shared" si="1"/>
        <v>0</v>
      </c>
      <c r="P52" s="18"/>
    </row>
    <row r="53" spans="1:16" x14ac:dyDescent="0.3">
      <c r="A53" t="s">
        <v>36</v>
      </c>
      <c r="C53" t="s">
        <v>42</v>
      </c>
      <c r="D53" t="s">
        <v>41</v>
      </c>
      <c r="G53" t="s">
        <v>43</v>
      </c>
      <c r="I53">
        <v>2</v>
      </c>
      <c r="J53" s="12"/>
      <c r="K53" s="13"/>
      <c r="L53" s="14">
        <f>(J53*I53) + (K53*I53*L3)</f>
        <v>0</v>
      </c>
      <c r="M53" s="15">
        <f>(J53*I53/L3) + (K53*I53)</f>
        <v>0</v>
      </c>
      <c r="N53" s="16">
        <f t="shared" si="0"/>
        <v>0</v>
      </c>
      <c r="O53" s="17">
        <f t="shared" si="1"/>
        <v>0</v>
      </c>
      <c r="P53" s="18"/>
    </row>
    <row r="54" spans="1:1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2"/>
      <c r="L54" s="23"/>
      <c r="M54" s="24"/>
      <c r="N54" s="25"/>
      <c r="O54" s="26"/>
      <c r="P54" s="19"/>
    </row>
    <row r="55" spans="1:16" x14ac:dyDescent="0.3">
      <c r="L55" s="27">
        <f>SUM(L43:L54)</f>
        <v>246</v>
      </c>
      <c r="M55" s="28">
        <f>SUM(M43:M54)</f>
        <v>5000</v>
      </c>
      <c r="N55" s="29">
        <f>SUM(N43:N54)</f>
        <v>0</v>
      </c>
      <c r="O55" s="30">
        <f>SUM(O43:O54)</f>
        <v>0</v>
      </c>
    </row>
    <row r="57" spans="1:16" x14ac:dyDescent="0.3">
      <c r="A57" s="31" t="s">
        <v>56</v>
      </c>
      <c r="B57" s="31"/>
      <c r="C57" s="31"/>
      <c r="D57" s="31"/>
      <c r="E57" s="31" t="s">
        <v>16</v>
      </c>
      <c r="F57" s="31"/>
      <c r="G57" s="31" t="s">
        <v>54</v>
      </c>
      <c r="H57" s="31" t="s">
        <v>52</v>
      </c>
      <c r="I57" s="31" t="s">
        <v>55</v>
      </c>
      <c r="J57" s="32" t="s">
        <v>20</v>
      </c>
      <c r="K57" s="33" t="s">
        <v>21</v>
      </c>
      <c r="L57" s="7" t="s">
        <v>22</v>
      </c>
      <c r="M57" s="8" t="s">
        <v>23</v>
      </c>
      <c r="N57" s="9" t="s">
        <v>24</v>
      </c>
      <c r="O57" s="10" t="s">
        <v>25</v>
      </c>
      <c r="P57" s="11" t="s">
        <v>26</v>
      </c>
    </row>
    <row r="58" spans="1:16" x14ac:dyDescent="0.3">
      <c r="A58" t="s">
        <v>57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ref="N58:N74" si="2">P58*L58</f>
        <v>0</v>
      </c>
      <c r="O58" s="17">
        <f t="shared" ref="O58:O74" si="3">P58*M58</f>
        <v>0</v>
      </c>
      <c r="P58" s="18"/>
    </row>
    <row r="59" spans="1:16" x14ac:dyDescent="0.3">
      <c r="A59" t="s">
        <v>58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59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60</v>
      </c>
      <c r="I61">
        <v>2</v>
      </c>
      <c r="J61" s="12"/>
      <c r="K61" s="13">
        <v>0</v>
      </c>
      <c r="L61" s="14">
        <f>(J61*I61) + (K61*I61*L3)</f>
        <v>0</v>
      </c>
      <c r="M61" s="15">
        <f>(J61*I61/L3) + (K61*I61)</f>
        <v>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61</v>
      </c>
      <c r="I62">
        <v>2</v>
      </c>
      <c r="J62" s="12"/>
      <c r="K62" s="13">
        <v>9920</v>
      </c>
      <c r="L62" s="14">
        <f>(J62*I62) + (K62*I62*L3)</f>
        <v>1220.1600000000001</v>
      </c>
      <c r="M62" s="15">
        <f>(J62*I62/L3) + (K62*I62)</f>
        <v>19840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62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63</v>
      </c>
      <c r="I64">
        <v>2</v>
      </c>
      <c r="J64" s="12"/>
      <c r="K64" s="13">
        <f>2900*2</f>
        <v>5800</v>
      </c>
      <c r="L64" s="14">
        <f>(J64*I64) + (K64*I64*L3)</f>
        <v>713.4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64</v>
      </c>
      <c r="I65">
        <v>2</v>
      </c>
      <c r="J65" s="12"/>
      <c r="K65" s="13">
        <f>1450*11</f>
        <v>15950</v>
      </c>
      <c r="L65" s="14">
        <f>(J65*I65) + (K65*I65*L3)</f>
        <v>1961.85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65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66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67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68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69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70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68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71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72</v>
      </c>
      <c r="I74">
        <v>2</v>
      </c>
      <c r="J74" s="12"/>
      <c r="K74" s="13">
        <v>2200</v>
      </c>
      <c r="L74" s="14">
        <f>(J74*I74) + (K74*I74*L3)</f>
        <v>270.60000000000002</v>
      </c>
      <c r="M74" s="15">
        <f>(J74*I74/L3) + (K74*I74)</f>
        <v>4400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2"/>
      <c r="L75" s="23"/>
      <c r="M75" s="24"/>
      <c r="N75" s="25"/>
      <c r="O75" s="26"/>
      <c r="P75" s="19"/>
    </row>
    <row r="76" spans="1:16" x14ac:dyDescent="0.3">
      <c r="L76" s="27">
        <f>SUM(L58:L75)</f>
        <v>4166.01</v>
      </c>
      <c r="M76" s="28">
        <f>SUM(M58:M75)</f>
        <v>67740</v>
      </c>
      <c r="N76" s="29">
        <f>SUM(N58:N75)</f>
        <v>0</v>
      </c>
      <c r="O76" s="30">
        <f>SUM(O58:O75)</f>
        <v>0</v>
      </c>
    </row>
    <row r="78" spans="1:16" x14ac:dyDescent="0.3">
      <c r="A78" s="31" t="s">
        <v>73</v>
      </c>
      <c r="B78" s="31"/>
      <c r="C78" s="31"/>
      <c r="D78" s="31"/>
      <c r="E78" s="31" t="s">
        <v>16</v>
      </c>
      <c r="F78" s="31" t="s">
        <v>13</v>
      </c>
      <c r="G78" s="31" t="s">
        <v>54</v>
      </c>
      <c r="H78" s="31" t="s">
        <v>52</v>
      </c>
      <c r="I78" s="31" t="s">
        <v>55</v>
      </c>
      <c r="J78" s="32" t="s">
        <v>20</v>
      </c>
      <c r="K78" s="33" t="s">
        <v>21</v>
      </c>
      <c r="L78" s="7" t="s">
        <v>22</v>
      </c>
      <c r="M78" s="8" t="s">
        <v>23</v>
      </c>
      <c r="N78" s="9" t="s">
        <v>24</v>
      </c>
      <c r="O78" s="10" t="s">
        <v>25</v>
      </c>
      <c r="P78" s="11" t="s">
        <v>26</v>
      </c>
    </row>
    <row r="79" spans="1:16" x14ac:dyDescent="0.3">
      <c r="A79" s="20" t="s">
        <v>76</v>
      </c>
      <c r="B79" s="40"/>
      <c r="C79" s="40"/>
      <c r="D79" s="40"/>
      <c r="E79" s="40"/>
      <c r="F79" s="40"/>
      <c r="G79" s="40"/>
      <c r="H79" s="40"/>
      <c r="I79" s="40"/>
      <c r="J79" s="41"/>
      <c r="K79" s="42"/>
      <c r="L79" s="43"/>
      <c r="M79" s="24">
        <f>SUM((M20+M30+M35+M40+M55+M76)*0.05)</f>
        <v>41517.440000000002</v>
      </c>
      <c r="N79" s="44"/>
      <c r="O79" s="45"/>
      <c r="P79" s="46"/>
    </row>
    <row r="80" spans="1:16" x14ac:dyDescent="0.3">
      <c r="A80" s="20" t="s">
        <v>82</v>
      </c>
      <c r="B80" s="20"/>
      <c r="C80" s="20"/>
      <c r="D80" s="20"/>
      <c r="E80" s="20"/>
      <c r="F80" s="20"/>
      <c r="G80" s="20"/>
      <c r="H80" s="20"/>
      <c r="I80" s="20"/>
      <c r="J80" s="21"/>
      <c r="K80" s="22"/>
      <c r="L80" s="23"/>
      <c r="M80" s="24">
        <f>SUM((M20+M30+M35+M40+M55+M76)*0.05)</f>
        <v>41517.440000000002</v>
      </c>
      <c r="N80" s="25"/>
      <c r="O80" s="26"/>
      <c r="P80" s="19"/>
    </row>
    <row r="81" spans="1:16" x14ac:dyDescent="0.3">
      <c r="L81" s="27">
        <f>SUM(L80:L80)</f>
        <v>0</v>
      </c>
      <c r="M81" s="28">
        <f>SUM(M80:M80)</f>
        <v>41517.440000000002</v>
      </c>
      <c r="N81" s="29">
        <f>SUM(N80:N80)</f>
        <v>0</v>
      </c>
      <c r="O81" s="30">
        <f>SUM(O80:O80)</f>
        <v>0</v>
      </c>
    </row>
    <row r="83" spans="1:16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34" t="s">
        <v>74</v>
      </c>
      <c r="K83" s="35"/>
      <c r="L83" s="36">
        <f>L20+L30+L35+L40+L55+L76+L81</f>
        <v>51004.951200000003</v>
      </c>
      <c r="M83" s="37">
        <f>M20+M30+M35+M40+M55+M76+M81</f>
        <v>871866.24</v>
      </c>
      <c r="N83" s="38">
        <f>N20+N30+N35+N40+N55+N76+N81</f>
        <v>0</v>
      </c>
      <c r="O83" s="39">
        <f>O20+O30+O35+O40+O55+O76+O81</f>
        <v>0</v>
      </c>
      <c r="P8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2026 - Low Season</vt:lpstr>
      <vt:lpstr>2026 - High Season</vt:lpstr>
      <vt:lpstr>2027 - Low Season </vt:lpstr>
      <vt:lpstr>2027- High Season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Shavuka</dc:creator>
  <cp:lastModifiedBy>George</cp:lastModifiedBy>
  <dcterms:created xsi:type="dcterms:W3CDTF">2026-06-04T09:40:54Z</dcterms:created>
  <dcterms:modified xsi:type="dcterms:W3CDTF">2026-07-02T09:48:04Z</dcterms:modified>
</cp:coreProperties>
</file>