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uthboundtourscc-my.sharepoint.com/personal/info_southboundtours_com/Documents/Southbound Tours/Southbound Sales/X-Door Intineraries/"/>
    </mc:Choice>
  </mc:AlternateContent>
  <xr:revisionPtr revIDLastSave="234" documentId="8_{DDB16156-C3A1-4093-BC23-541C7B3E40A9}" xr6:coauthVersionLast="47" xr6:coauthVersionMax="47" xr10:uidLastSave="{C586CF0B-7804-41A5-9444-D17C50D64CB8}"/>
  <bookViews>
    <workbookView xWindow="-108" yWindow="-108" windowWidth="23256" windowHeight="13896" activeTab="3" xr2:uid="{00000000-000D-0000-FFFF-FFFF00000000}"/>
  </bookViews>
  <sheets>
    <sheet name="2026 Low Season" sheetId="2" r:id="rId1"/>
    <sheet name="2026 High Season" sheetId="1" r:id="rId2"/>
    <sheet name="2027 Low Season " sheetId="3" r:id="rId3"/>
    <sheet name="2026 High Season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3" l="1"/>
  <c r="O28" i="3" s="1"/>
  <c r="K18" i="3"/>
  <c r="K18" i="4"/>
  <c r="L18" i="4" s="1"/>
  <c r="N18" i="4" s="1"/>
  <c r="K24" i="2"/>
  <c r="K30" i="4"/>
  <c r="M30" i="4" s="1"/>
  <c r="O30" i="4" s="1"/>
  <c r="K29" i="4"/>
  <c r="M29" i="4" s="1"/>
  <c r="O29" i="4" s="1"/>
  <c r="K28" i="4"/>
  <c r="L28" i="4" s="1"/>
  <c r="N28" i="4" s="1"/>
  <c r="K27" i="4"/>
  <c r="K26" i="4"/>
  <c r="K25" i="4"/>
  <c r="M25" i="4" s="1"/>
  <c r="O25" i="4" s="1"/>
  <c r="K24" i="4"/>
  <c r="M24" i="4" s="1"/>
  <c r="K30" i="3"/>
  <c r="K29" i="3"/>
  <c r="L29" i="3" s="1"/>
  <c r="N29" i="3" s="1"/>
  <c r="K28" i="3"/>
  <c r="K27" i="3"/>
  <c r="K26" i="3"/>
  <c r="K25" i="3"/>
  <c r="K24" i="3"/>
  <c r="K12" i="4"/>
  <c r="L12" i="4" s="1"/>
  <c r="K12" i="3"/>
  <c r="K30" i="1"/>
  <c r="M30" i="1" s="1"/>
  <c r="O30" i="1" s="1"/>
  <c r="K29" i="1"/>
  <c r="K28" i="1"/>
  <c r="K27" i="1"/>
  <c r="K26" i="1"/>
  <c r="K25" i="1"/>
  <c r="K24" i="1"/>
  <c r="K30" i="2"/>
  <c r="M30" i="2" s="1"/>
  <c r="O30" i="2" s="1"/>
  <c r="K29" i="2"/>
  <c r="M29" i="2" s="1"/>
  <c r="O29" i="2" s="1"/>
  <c r="K28" i="2"/>
  <c r="M28" i="2"/>
  <c r="O28" i="2" s="1"/>
  <c r="K27" i="2"/>
  <c r="L27" i="2" s="1"/>
  <c r="N27" i="2" s="1"/>
  <c r="K26" i="2"/>
  <c r="M26" i="2" s="1"/>
  <c r="O26" i="2" s="1"/>
  <c r="K25" i="2"/>
  <c r="M25" i="2" s="1"/>
  <c r="O25" i="2" s="1"/>
  <c r="L24" i="2"/>
  <c r="O89" i="4"/>
  <c r="N89" i="4"/>
  <c r="L89" i="4"/>
  <c r="M82" i="4"/>
  <c r="O82" i="4" s="1"/>
  <c r="L82" i="4"/>
  <c r="N82" i="4" s="1"/>
  <c r="M81" i="4"/>
  <c r="O81" i="4" s="1"/>
  <c r="L81" i="4"/>
  <c r="N81" i="4" s="1"/>
  <c r="M80" i="4"/>
  <c r="O80" i="4" s="1"/>
  <c r="L80" i="4"/>
  <c r="N80" i="4" s="1"/>
  <c r="M79" i="4"/>
  <c r="O79" i="4" s="1"/>
  <c r="L79" i="4"/>
  <c r="N79" i="4" s="1"/>
  <c r="M78" i="4"/>
  <c r="O78" i="4" s="1"/>
  <c r="L78" i="4"/>
  <c r="N78" i="4" s="1"/>
  <c r="M77" i="4"/>
  <c r="O77" i="4" s="1"/>
  <c r="L77" i="4"/>
  <c r="N77" i="4" s="1"/>
  <c r="M76" i="4"/>
  <c r="O76" i="4" s="1"/>
  <c r="L76" i="4"/>
  <c r="N76" i="4" s="1"/>
  <c r="M75" i="4"/>
  <c r="O75" i="4" s="1"/>
  <c r="L75" i="4"/>
  <c r="N75" i="4" s="1"/>
  <c r="N74" i="4"/>
  <c r="M74" i="4"/>
  <c r="O74" i="4" s="1"/>
  <c r="L74" i="4"/>
  <c r="M73" i="4"/>
  <c r="O73" i="4" s="1"/>
  <c r="L73" i="4"/>
  <c r="N73" i="4" s="1"/>
  <c r="M72" i="4"/>
  <c r="O72" i="4" s="1"/>
  <c r="L72" i="4"/>
  <c r="N72" i="4" s="1"/>
  <c r="M71" i="4"/>
  <c r="O71" i="4" s="1"/>
  <c r="L71" i="4"/>
  <c r="N71" i="4" s="1"/>
  <c r="M70" i="4"/>
  <c r="O70" i="4" s="1"/>
  <c r="L70" i="4"/>
  <c r="N70" i="4" s="1"/>
  <c r="M69" i="4"/>
  <c r="O69" i="4" s="1"/>
  <c r="L69" i="4"/>
  <c r="N69" i="4" s="1"/>
  <c r="M68" i="4"/>
  <c r="O68" i="4" s="1"/>
  <c r="L68" i="4"/>
  <c r="N68" i="4" s="1"/>
  <c r="M67" i="4"/>
  <c r="O67" i="4" s="1"/>
  <c r="L67" i="4"/>
  <c r="N67" i="4" s="1"/>
  <c r="M66" i="4"/>
  <c r="O66" i="4" s="1"/>
  <c r="L66" i="4"/>
  <c r="N66" i="4" s="1"/>
  <c r="K65" i="4"/>
  <c r="M65" i="4" s="1"/>
  <c r="O65" i="4" s="1"/>
  <c r="K64" i="4"/>
  <c r="M64" i="4" s="1"/>
  <c r="M63" i="4"/>
  <c r="O63" i="4" s="1"/>
  <c r="L63" i="4"/>
  <c r="N63" i="4" s="1"/>
  <c r="M62" i="4"/>
  <c r="O62" i="4" s="1"/>
  <c r="L62" i="4"/>
  <c r="N62" i="4" s="1"/>
  <c r="M61" i="4"/>
  <c r="O61" i="4" s="1"/>
  <c r="L61" i="4"/>
  <c r="N61" i="4" s="1"/>
  <c r="M60" i="4"/>
  <c r="O60" i="4" s="1"/>
  <c r="L60" i="4"/>
  <c r="N60" i="4" s="1"/>
  <c r="M59" i="4"/>
  <c r="O59" i="4" s="1"/>
  <c r="L59" i="4"/>
  <c r="N59" i="4" s="1"/>
  <c r="M58" i="4"/>
  <c r="O58" i="4" s="1"/>
  <c r="L58" i="4"/>
  <c r="N58" i="4" s="1"/>
  <c r="M57" i="4"/>
  <c r="O57" i="4" s="1"/>
  <c r="L57" i="4"/>
  <c r="N57" i="4" s="1"/>
  <c r="M56" i="4"/>
  <c r="O56" i="4" s="1"/>
  <c r="L56" i="4"/>
  <c r="M51" i="4"/>
  <c r="O51" i="4" s="1"/>
  <c r="L51" i="4"/>
  <c r="N51" i="4" s="1"/>
  <c r="M50" i="4"/>
  <c r="O50" i="4" s="1"/>
  <c r="L50" i="4"/>
  <c r="N50" i="4" s="1"/>
  <c r="M49" i="4"/>
  <c r="M48" i="4"/>
  <c r="M47" i="4"/>
  <c r="O47" i="4" s="1"/>
  <c r="L47" i="4"/>
  <c r="N47" i="4" s="1"/>
  <c r="M46" i="4"/>
  <c r="L46" i="4"/>
  <c r="N46" i="4" s="1"/>
  <c r="O42" i="4"/>
  <c r="N42" i="4"/>
  <c r="M42" i="4"/>
  <c r="L42" i="4"/>
  <c r="O37" i="4"/>
  <c r="N37" i="4"/>
  <c r="M37" i="4"/>
  <c r="L37" i="4"/>
  <c r="M27" i="4"/>
  <c r="O27" i="4" s="1"/>
  <c r="M26" i="4"/>
  <c r="O26" i="4" s="1"/>
  <c r="M18" i="4"/>
  <c r="O18" i="4" s="1"/>
  <c r="M16" i="4"/>
  <c r="O16" i="4" s="1"/>
  <c r="M14" i="4"/>
  <c r="O14" i="4" s="1"/>
  <c r="L14" i="4"/>
  <c r="N14" i="4" s="1"/>
  <c r="M10" i="4"/>
  <c r="L10" i="4"/>
  <c r="N10" i="4" s="1"/>
  <c r="O89" i="3"/>
  <c r="N89" i="3"/>
  <c r="L89" i="3"/>
  <c r="O82" i="3"/>
  <c r="M82" i="3"/>
  <c r="L82" i="3"/>
  <c r="N82" i="3" s="1"/>
  <c r="M81" i="3"/>
  <c r="O81" i="3" s="1"/>
  <c r="L81" i="3"/>
  <c r="N81" i="3" s="1"/>
  <c r="M80" i="3"/>
  <c r="O80" i="3" s="1"/>
  <c r="L80" i="3"/>
  <c r="N80" i="3" s="1"/>
  <c r="M79" i="3"/>
  <c r="O79" i="3" s="1"/>
  <c r="L79" i="3"/>
  <c r="N79" i="3" s="1"/>
  <c r="M78" i="3"/>
  <c r="O78" i="3" s="1"/>
  <c r="L78" i="3"/>
  <c r="N78" i="3" s="1"/>
  <c r="N77" i="3"/>
  <c r="M77" i="3"/>
  <c r="O77" i="3" s="1"/>
  <c r="L77" i="3"/>
  <c r="M76" i="3"/>
  <c r="O76" i="3" s="1"/>
  <c r="L76" i="3"/>
  <c r="N76" i="3" s="1"/>
  <c r="M75" i="3"/>
  <c r="O75" i="3" s="1"/>
  <c r="L75" i="3"/>
  <c r="N75" i="3" s="1"/>
  <c r="N74" i="3"/>
  <c r="M74" i="3"/>
  <c r="O74" i="3" s="1"/>
  <c r="L74" i="3"/>
  <c r="O73" i="3"/>
  <c r="M73" i="3"/>
  <c r="L73" i="3"/>
  <c r="N73" i="3" s="1"/>
  <c r="M72" i="3"/>
  <c r="O72" i="3" s="1"/>
  <c r="L72" i="3"/>
  <c r="N72" i="3" s="1"/>
  <c r="M71" i="3"/>
  <c r="O71" i="3" s="1"/>
  <c r="L71" i="3"/>
  <c r="N71" i="3" s="1"/>
  <c r="O70" i="3"/>
  <c r="M70" i="3"/>
  <c r="L70" i="3"/>
  <c r="N70" i="3" s="1"/>
  <c r="M69" i="3"/>
  <c r="O69" i="3" s="1"/>
  <c r="L69" i="3"/>
  <c r="N69" i="3" s="1"/>
  <c r="M68" i="3"/>
  <c r="O68" i="3" s="1"/>
  <c r="L68" i="3"/>
  <c r="N68" i="3" s="1"/>
  <c r="M67" i="3"/>
  <c r="O67" i="3" s="1"/>
  <c r="L67" i="3"/>
  <c r="N67" i="3" s="1"/>
  <c r="M66" i="3"/>
  <c r="O66" i="3" s="1"/>
  <c r="L66" i="3"/>
  <c r="N66" i="3" s="1"/>
  <c r="M65" i="3"/>
  <c r="O65" i="3" s="1"/>
  <c r="K65" i="3"/>
  <c r="L65" i="3" s="1"/>
  <c r="N65" i="3" s="1"/>
  <c r="K64" i="3"/>
  <c r="M64" i="3" s="1"/>
  <c r="M63" i="3"/>
  <c r="O63" i="3" s="1"/>
  <c r="L63" i="3"/>
  <c r="N63" i="3" s="1"/>
  <c r="M62" i="3"/>
  <c r="O62" i="3" s="1"/>
  <c r="L62" i="3"/>
  <c r="N62" i="3" s="1"/>
  <c r="M61" i="3"/>
  <c r="O61" i="3" s="1"/>
  <c r="L61" i="3"/>
  <c r="N61" i="3" s="1"/>
  <c r="M60" i="3"/>
  <c r="O60" i="3" s="1"/>
  <c r="L60" i="3"/>
  <c r="N60" i="3" s="1"/>
  <c r="M59" i="3"/>
  <c r="O59" i="3" s="1"/>
  <c r="L59" i="3"/>
  <c r="N59" i="3" s="1"/>
  <c r="M58" i="3"/>
  <c r="O58" i="3" s="1"/>
  <c r="L58" i="3"/>
  <c r="N58" i="3" s="1"/>
  <c r="M57" i="3"/>
  <c r="O57" i="3" s="1"/>
  <c r="L57" i="3"/>
  <c r="N57" i="3" s="1"/>
  <c r="O56" i="3"/>
  <c r="M56" i="3"/>
  <c r="L56" i="3"/>
  <c r="M51" i="3"/>
  <c r="O51" i="3" s="1"/>
  <c r="L51" i="3"/>
  <c r="N51" i="3" s="1"/>
  <c r="M50" i="3"/>
  <c r="O50" i="3" s="1"/>
  <c r="L50" i="3"/>
  <c r="N50" i="3" s="1"/>
  <c r="M49" i="3"/>
  <c r="M48" i="3"/>
  <c r="M47" i="3"/>
  <c r="O47" i="3" s="1"/>
  <c r="L47" i="3"/>
  <c r="L53" i="3" s="1"/>
  <c r="N46" i="3"/>
  <c r="M46" i="3"/>
  <c r="O46" i="3" s="1"/>
  <c r="L46" i="3"/>
  <c r="O42" i="3"/>
  <c r="N42" i="3"/>
  <c r="M42" i="3"/>
  <c r="L42" i="3"/>
  <c r="O37" i="3"/>
  <c r="N37" i="3"/>
  <c r="M37" i="3"/>
  <c r="L37" i="3"/>
  <c r="L30" i="3"/>
  <c r="N30" i="3" s="1"/>
  <c r="M30" i="3"/>
  <c r="O30" i="3" s="1"/>
  <c r="M27" i="3"/>
  <c r="O27" i="3" s="1"/>
  <c r="L26" i="3"/>
  <c r="N26" i="3" s="1"/>
  <c r="M25" i="3"/>
  <c r="O25" i="3" s="1"/>
  <c r="M24" i="3"/>
  <c r="M18" i="3"/>
  <c r="O18" i="3" s="1"/>
  <c r="L18" i="3"/>
  <c r="N18" i="3" s="1"/>
  <c r="M16" i="3"/>
  <c r="O16" i="3" s="1"/>
  <c r="L16" i="3"/>
  <c r="N16" i="3" s="1"/>
  <c r="M14" i="3"/>
  <c r="O14" i="3" s="1"/>
  <c r="L14" i="3"/>
  <c r="N14" i="3" s="1"/>
  <c r="M12" i="3"/>
  <c r="O12" i="3" s="1"/>
  <c r="L12" i="3"/>
  <c r="N12" i="3" s="1"/>
  <c r="M10" i="3"/>
  <c r="O10" i="3" s="1"/>
  <c r="L10" i="3"/>
  <c r="N10" i="3" s="1"/>
  <c r="K65" i="2"/>
  <c r="M65" i="2" s="1"/>
  <c r="O65" i="2" s="1"/>
  <c r="K64" i="2"/>
  <c r="M64" i="2" s="1"/>
  <c r="O89" i="2"/>
  <c r="N89" i="2"/>
  <c r="L89" i="2"/>
  <c r="M82" i="2"/>
  <c r="O82" i="2" s="1"/>
  <c r="L82" i="2"/>
  <c r="N82" i="2" s="1"/>
  <c r="O81" i="2"/>
  <c r="N81" i="2"/>
  <c r="M81" i="2"/>
  <c r="L81" i="2"/>
  <c r="M80" i="2"/>
  <c r="O80" i="2" s="1"/>
  <c r="L80" i="2"/>
  <c r="N80" i="2" s="1"/>
  <c r="M79" i="2"/>
  <c r="O79" i="2" s="1"/>
  <c r="L79" i="2"/>
  <c r="N79" i="2" s="1"/>
  <c r="M78" i="2"/>
  <c r="O78" i="2" s="1"/>
  <c r="L78" i="2"/>
  <c r="N78" i="2" s="1"/>
  <c r="M77" i="2"/>
  <c r="O77" i="2" s="1"/>
  <c r="L77" i="2"/>
  <c r="N77" i="2" s="1"/>
  <c r="M76" i="2"/>
  <c r="O76" i="2" s="1"/>
  <c r="L76" i="2"/>
  <c r="N76" i="2" s="1"/>
  <c r="M75" i="2"/>
  <c r="O75" i="2" s="1"/>
  <c r="L75" i="2"/>
  <c r="N75" i="2" s="1"/>
  <c r="M74" i="2"/>
  <c r="O74" i="2" s="1"/>
  <c r="L74" i="2"/>
  <c r="N74" i="2" s="1"/>
  <c r="M73" i="2"/>
  <c r="O73" i="2" s="1"/>
  <c r="L73" i="2"/>
  <c r="N73" i="2" s="1"/>
  <c r="O72" i="2"/>
  <c r="N72" i="2"/>
  <c r="M72" i="2"/>
  <c r="L72" i="2"/>
  <c r="M71" i="2"/>
  <c r="O71" i="2" s="1"/>
  <c r="L71" i="2"/>
  <c r="N71" i="2" s="1"/>
  <c r="M70" i="2"/>
  <c r="O70" i="2" s="1"/>
  <c r="L70" i="2"/>
  <c r="N70" i="2" s="1"/>
  <c r="M69" i="2"/>
  <c r="O69" i="2" s="1"/>
  <c r="L69" i="2"/>
  <c r="N69" i="2" s="1"/>
  <c r="M68" i="2"/>
  <c r="O68" i="2" s="1"/>
  <c r="L68" i="2"/>
  <c r="N68" i="2" s="1"/>
  <c r="M67" i="2"/>
  <c r="O67" i="2" s="1"/>
  <c r="L67" i="2"/>
  <c r="N67" i="2" s="1"/>
  <c r="M66" i="2"/>
  <c r="O66" i="2" s="1"/>
  <c r="L66" i="2"/>
  <c r="N66" i="2" s="1"/>
  <c r="M63" i="2"/>
  <c r="O63" i="2" s="1"/>
  <c r="L63" i="2"/>
  <c r="N63" i="2" s="1"/>
  <c r="M62" i="2"/>
  <c r="O62" i="2" s="1"/>
  <c r="L62" i="2"/>
  <c r="N62" i="2" s="1"/>
  <c r="M61" i="2"/>
  <c r="O61" i="2" s="1"/>
  <c r="L61" i="2"/>
  <c r="N61" i="2" s="1"/>
  <c r="M60" i="2"/>
  <c r="O60" i="2" s="1"/>
  <c r="L60" i="2"/>
  <c r="N60" i="2" s="1"/>
  <c r="M59" i="2"/>
  <c r="O59" i="2" s="1"/>
  <c r="L59" i="2"/>
  <c r="N59" i="2" s="1"/>
  <c r="M58" i="2"/>
  <c r="O58" i="2" s="1"/>
  <c r="L58" i="2"/>
  <c r="N58" i="2" s="1"/>
  <c r="M57" i="2"/>
  <c r="O57" i="2" s="1"/>
  <c r="L57" i="2"/>
  <c r="M56" i="2"/>
  <c r="O56" i="2" s="1"/>
  <c r="L56" i="2"/>
  <c r="N56" i="2" s="1"/>
  <c r="M51" i="2"/>
  <c r="O51" i="2" s="1"/>
  <c r="L51" i="2"/>
  <c r="N51" i="2" s="1"/>
  <c r="M50" i="2"/>
  <c r="O50" i="2" s="1"/>
  <c r="L50" i="2"/>
  <c r="M49" i="2"/>
  <c r="M48" i="2"/>
  <c r="M47" i="2"/>
  <c r="O47" i="2" s="1"/>
  <c r="L47" i="2"/>
  <c r="N47" i="2" s="1"/>
  <c r="M46" i="2"/>
  <c r="L46" i="2"/>
  <c r="N46" i="2" s="1"/>
  <c r="O42" i="2"/>
  <c r="N42" i="2"/>
  <c r="M42" i="2"/>
  <c r="L42" i="2"/>
  <c r="O37" i="2"/>
  <c r="N37" i="2"/>
  <c r="M37" i="2"/>
  <c r="L37" i="2"/>
  <c r="M18" i="2"/>
  <c r="O18" i="2" s="1"/>
  <c r="L18" i="2"/>
  <c r="N18" i="2" s="1"/>
  <c r="K16" i="2"/>
  <c r="M16" i="2" s="1"/>
  <c r="O16" i="2" s="1"/>
  <c r="M14" i="2"/>
  <c r="O14" i="2" s="1"/>
  <c r="L14" i="2"/>
  <c r="N14" i="2" s="1"/>
  <c r="M12" i="2"/>
  <c r="O12" i="2" s="1"/>
  <c r="L12" i="2"/>
  <c r="N12" i="2" s="1"/>
  <c r="M10" i="2"/>
  <c r="L10" i="2"/>
  <c r="N10" i="2" s="1"/>
  <c r="M49" i="1"/>
  <c r="M48" i="1"/>
  <c r="L47" i="1"/>
  <c r="N47" i="1" s="1"/>
  <c r="M47" i="1"/>
  <c r="O47" i="1" s="1"/>
  <c r="K65" i="1"/>
  <c r="L65" i="1" s="1"/>
  <c r="N65" i="1" s="1"/>
  <c r="K64" i="1"/>
  <c r="L64" i="1" s="1"/>
  <c r="N64" i="1" s="1"/>
  <c r="M29" i="1"/>
  <c r="O29" i="1" s="1"/>
  <c r="M27" i="1"/>
  <c r="O27" i="1" s="1"/>
  <c r="L28" i="1"/>
  <c r="N28" i="1" s="1"/>
  <c r="L26" i="1"/>
  <c r="N26" i="1" s="1"/>
  <c r="M26" i="1"/>
  <c r="O26" i="1" s="1"/>
  <c r="M25" i="1"/>
  <c r="O25" i="1" s="1"/>
  <c r="M24" i="1"/>
  <c r="O24" i="1" s="1"/>
  <c r="K16" i="1"/>
  <c r="M16" i="1" s="1"/>
  <c r="O16" i="1" s="1"/>
  <c r="O89" i="1"/>
  <c r="N89" i="1"/>
  <c r="L89" i="1"/>
  <c r="M82" i="1"/>
  <c r="O82" i="1" s="1"/>
  <c r="L82" i="1"/>
  <c r="N82" i="1" s="1"/>
  <c r="M81" i="1"/>
  <c r="O81" i="1" s="1"/>
  <c r="L81" i="1"/>
  <c r="N81" i="1" s="1"/>
  <c r="M80" i="1"/>
  <c r="O80" i="1" s="1"/>
  <c r="L80" i="1"/>
  <c r="N80" i="1" s="1"/>
  <c r="M79" i="1"/>
  <c r="O79" i="1" s="1"/>
  <c r="L79" i="1"/>
  <c r="N79" i="1" s="1"/>
  <c r="M78" i="1"/>
  <c r="O78" i="1" s="1"/>
  <c r="L78" i="1"/>
  <c r="N78" i="1" s="1"/>
  <c r="M77" i="1"/>
  <c r="O77" i="1" s="1"/>
  <c r="L77" i="1"/>
  <c r="N77" i="1" s="1"/>
  <c r="M76" i="1"/>
  <c r="O76" i="1" s="1"/>
  <c r="L76" i="1"/>
  <c r="N76" i="1" s="1"/>
  <c r="M75" i="1"/>
  <c r="O75" i="1" s="1"/>
  <c r="L75" i="1"/>
  <c r="N75" i="1" s="1"/>
  <c r="M74" i="1"/>
  <c r="O74" i="1" s="1"/>
  <c r="L74" i="1"/>
  <c r="N74" i="1" s="1"/>
  <c r="M73" i="1"/>
  <c r="O73" i="1" s="1"/>
  <c r="L73" i="1"/>
  <c r="N73" i="1" s="1"/>
  <c r="M72" i="1"/>
  <c r="O72" i="1" s="1"/>
  <c r="L72" i="1"/>
  <c r="N72" i="1" s="1"/>
  <c r="M71" i="1"/>
  <c r="O71" i="1" s="1"/>
  <c r="L71" i="1"/>
  <c r="N71" i="1" s="1"/>
  <c r="M70" i="1"/>
  <c r="O70" i="1" s="1"/>
  <c r="L70" i="1"/>
  <c r="N70" i="1" s="1"/>
  <c r="M69" i="1"/>
  <c r="O69" i="1" s="1"/>
  <c r="L69" i="1"/>
  <c r="N69" i="1" s="1"/>
  <c r="M68" i="1"/>
  <c r="O68" i="1" s="1"/>
  <c r="L68" i="1"/>
  <c r="N68" i="1" s="1"/>
  <c r="M67" i="1"/>
  <c r="O67" i="1" s="1"/>
  <c r="L67" i="1"/>
  <c r="N67" i="1" s="1"/>
  <c r="M66" i="1"/>
  <c r="O66" i="1" s="1"/>
  <c r="L66" i="1"/>
  <c r="N66" i="1" s="1"/>
  <c r="M65" i="1"/>
  <c r="O65" i="1" s="1"/>
  <c r="M63" i="1"/>
  <c r="O63" i="1" s="1"/>
  <c r="L63" i="1"/>
  <c r="N63" i="1" s="1"/>
  <c r="M62" i="1"/>
  <c r="O62" i="1" s="1"/>
  <c r="L62" i="1"/>
  <c r="N62" i="1" s="1"/>
  <c r="M61" i="1"/>
  <c r="O61" i="1" s="1"/>
  <c r="L61" i="1"/>
  <c r="N61" i="1" s="1"/>
  <c r="M60" i="1"/>
  <c r="O60" i="1" s="1"/>
  <c r="L60" i="1"/>
  <c r="N60" i="1" s="1"/>
  <c r="M59" i="1"/>
  <c r="O59" i="1" s="1"/>
  <c r="L59" i="1"/>
  <c r="N59" i="1" s="1"/>
  <c r="M58" i="1"/>
  <c r="O58" i="1" s="1"/>
  <c r="L58" i="1"/>
  <c r="N58" i="1" s="1"/>
  <c r="M57" i="1"/>
  <c r="O57" i="1" s="1"/>
  <c r="L57" i="1"/>
  <c r="N57" i="1" s="1"/>
  <c r="M56" i="1"/>
  <c r="O56" i="1" s="1"/>
  <c r="L56" i="1"/>
  <c r="N56" i="1" s="1"/>
  <c r="M51" i="1"/>
  <c r="O51" i="1" s="1"/>
  <c r="L51" i="1"/>
  <c r="N51" i="1" s="1"/>
  <c r="M50" i="1"/>
  <c r="O50" i="1" s="1"/>
  <c r="L50" i="1"/>
  <c r="N50" i="1" s="1"/>
  <c r="M46" i="1"/>
  <c r="O46" i="1" s="1"/>
  <c r="L46" i="1"/>
  <c r="N46" i="1" s="1"/>
  <c r="O42" i="1"/>
  <c r="N42" i="1"/>
  <c r="M42" i="1"/>
  <c r="L42" i="1"/>
  <c r="O37" i="1"/>
  <c r="N37" i="1"/>
  <c r="M37" i="1"/>
  <c r="L37" i="1"/>
  <c r="M18" i="1"/>
  <c r="O18" i="1" s="1"/>
  <c r="L18" i="1"/>
  <c r="N18" i="1" s="1"/>
  <c r="M14" i="1"/>
  <c r="O14" i="1" s="1"/>
  <c r="L14" i="1"/>
  <c r="N14" i="1" s="1"/>
  <c r="M12" i="1"/>
  <c r="O12" i="1" s="1"/>
  <c r="L12" i="1"/>
  <c r="M10" i="1"/>
  <c r="O10" i="1" s="1"/>
  <c r="L10" i="1"/>
  <c r="N10" i="1" s="1"/>
  <c r="M12" i="4" l="1"/>
  <c r="O12" i="4" s="1"/>
  <c r="L26" i="2"/>
  <c r="N26" i="2" s="1"/>
  <c r="M27" i="2"/>
  <c r="O27" i="2" s="1"/>
  <c r="O20" i="3"/>
  <c r="M26" i="3"/>
  <c r="O26" i="3" s="1"/>
  <c r="L28" i="3"/>
  <c r="N28" i="3" s="1"/>
  <c r="N20" i="3"/>
  <c r="L20" i="3"/>
  <c r="L26" i="4"/>
  <c r="N26" i="4" s="1"/>
  <c r="L65" i="4"/>
  <c r="N65" i="4" s="1"/>
  <c r="M53" i="4"/>
  <c r="L16" i="4"/>
  <c r="N16" i="4" s="1"/>
  <c r="O24" i="4"/>
  <c r="O64" i="4"/>
  <c r="O84" i="4" s="1"/>
  <c r="M84" i="4"/>
  <c r="N53" i="4"/>
  <c r="L24" i="4"/>
  <c r="L29" i="4"/>
  <c r="N29" i="4" s="1"/>
  <c r="O46" i="4"/>
  <c r="O53" i="4" s="1"/>
  <c r="L27" i="4"/>
  <c r="N27" i="4" s="1"/>
  <c r="N12" i="4"/>
  <c r="L53" i="4"/>
  <c r="L25" i="4"/>
  <c r="N25" i="4" s="1"/>
  <c r="L64" i="4"/>
  <c r="N64" i="4" s="1"/>
  <c r="L30" i="4"/>
  <c r="N30" i="4" s="1"/>
  <c r="M28" i="4"/>
  <c r="O28" i="4" s="1"/>
  <c r="O10" i="4"/>
  <c r="N56" i="4"/>
  <c r="N84" i="4" s="1"/>
  <c r="O64" i="3"/>
  <c r="M84" i="3"/>
  <c r="O84" i="3"/>
  <c r="O24" i="3"/>
  <c r="O53" i="3"/>
  <c r="M29" i="3"/>
  <c r="O29" i="3" s="1"/>
  <c r="L27" i="3"/>
  <c r="N27" i="3" s="1"/>
  <c r="N47" i="3"/>
  <c r="N53" i="3" s="1"/>
  <c r="L25" i="3"/>
  <c r="N25" i="3" s="1"/>
  <c r="M53" i="3"/>
  <c r="L64" i="3"/>
  <c r="N64" i="3" s="1"/>
  <c r="M20" i="3"/>
  <c r="L24" i="3"/>
  <c r="N56" i="3"/>
  <c r="L53" i="2"/>
  <c r="L65" i="2"/>
  <c r="N65" i="2" s="1"/>
  <c r="M53" i="2"/>
  <c r="N50" i="2"/>
  <c r="N53" i="2" s="1"/>
  <c r="M20" i="2"/>
  <c r="N20" i="2"/>
  <c r="N24" i="2"/>
  <c r="O64" i="2"/>
  <c r="O84" i="2" s="1"/>
  <c r="M84" i="2"/>
  <c r="O10" i="2"/>
  <c r="O20" i="2" s="1"/>
  <c r="M24" i="2"/>
  <c r="M32" i="2" s="1"/>
  <c r="L29" i="2"/>
  <c r="N29" i="2" s="1"/>
  <c r="N57" i="2"/>
  <c r="L25" i="2"/>
  <c r="N25" i="2" s="1"/>
  <c r="L30" i="2"/>
  <c r="N30" i="2" s="1"/>
  <c r="L16" i="2"/>
  <c r="N16" i="2" s="1"/>
  <c r="O46" i="2"/>
  <c r="O53" i="2" s="1"/>
  <c r="L64" i="2"/>
  <c r="N64" i="2" s="1"/>
  <c r="L28" i="2"/>
  <c r="N28" i="2" s="1"/>
  <c r="L27" i="1"/>
  <c r="N27" i="1" s="1"/>
  <c r="L29" i="1"/>
  <c r="N29" i="1" s="1"/>
  <c r="L30" i="1"/>
  <c r="N30" i="1" s="1"/>
  <c r="L24" i="1"/>
  <c r="N24" i="1" s="1"/>
  <c r="M64" i="1"/>
  <c r="O64" i="1" s="1"/>
  <c r="O84" i="1" s="1"/>
  <c r="M28" i="1"/>
  <c r="O28" i="1" s="1"/>
  <c r="O32" i="1" s="1"/>
  <c r="L25" i="1"/>
  <c r="N25" i="1" s="1"/>
  <c r="M32" i="1"/>
  <c r="M87" i="1" s="1"/>
  <c r="L16" i="1"/>
  <c r="N16" i="1" s="1"/>
  <c r="N84" i="1"/>
  <c r="N53" i="1"/>
  <c r="O20" i="1"/>
  <c r="O53" i="1"/>
  <c r="L84" i="1"/>
  <c r="L53" i="1"/>
  <c r="M20" i="1"/>
  <c r="M53" i="1"/>
  <c r="M84" i="1"/>
  <c r="N12" i="1"/>
  <c r="N20" i="4" l="1"/>
  <c r="M20" i="4"/>
  <c r="O20" i="4"/>
  <c r="M87" i="2"/>
  <c r="M88" i="2"/>
  <c r="N84" i="2"/>
  <c r="L32" i="1"/>
  <c r="N84" i="3"/>
  <c r="L84" i="4"/>
  <c r="L20" i="4"/>
  <c r="L32" i="4"/>
  <c r="N24" i="4"/>
  <c r="N32" i="4" s="1"/>
  <c r="M32" i="4"/>
  <c r="O32" i="4"/>
  <c r="L32" i="3"/>
  <c r="N24" i="3"/>
  <c r="N32" i="3" s="1"/>
  <c r="M32" i="3"/>
  <c r="M87" i="3" s="1"/>
  <c r="O32" i="3"/>
  <c r="O91" i="3" s="1"/>
  <c r="L84" i="3"/>
  <c r="O24" i="2"/>
  <c r="O32" i="2" s="1"/>
  <c r="O91" i="2" s="1"/>
  <c r="L84" i="2"/>
  <c r="L20" i="2"/>
  <c r="L32" i="2"/>
  <c r="N32" i="2"/>
  <c r="N91" i="2" s="1"/>
  <c r="M88" i="1"/>
  <c r="M89" i="1" s="1"/>
  <c r="M91" i="1" s="1"/>
  <c r="N32" i="1"/>
  <c r="L20" i="1"/>
  <c r="L91" i="1" s="1"/>
  <c r="N20" i="1"/>
  <c r="O91" i="1"/>
  <c r="N91" i="4" l="1"/>
  <c r="M87" i="4"/>
  <c r="O91" i="4"/>
  <c r="M88" i="3"/>
  <c r="M89" i="3" s="1"/>
  <c r="M91" i="3" s="1"/>
  <c r="N91" i="3"/>
  <c r="L91" i="3"/>
  <c r="L91" i="4"/>
  <c r="M88" i="4"/>
  <c r="M89" i="4" s="1"/>
  <c r="M91" i="4" s="1"/>
  <c r="L91" i="2"/>
  <c r="M89" i="2"/>
  <c r="M91" i="2" s="1"/>
  <c r="N91" i="1"/>
</calcChain>
</file>

<file path=xl/sharedStrings.xml><?xml version="1.0" encoding="utf-8"?>
<sst xmlns="http://schemas.openxmlformats.org/spreadsheetml/2006/main" count="816" uniqueCount="87">
  <si>
    <t>Quotation Summary</t>
  </si>
  <si>
    <t>Client Name</t>
  </si>
  <si>
    <t>Dates</t>
  </si>
  <si>
    <t>R / $</t>
  </si>
  <si>
    <t>Itinerary Name</t>
  </si>
  <si>
    <t>14 - Day Luxury Namibia Flying Safari</t>
  </si>
  <si>
    <t>Start</t>
  </si>
  <si>
    <t>GUESTS</t>
  </si>
  <si>
    <t>End</t>
  </si>
  <si>
    <t>Consultant</t>
  </si>
  <si>
    <t>George Shavuka</t>
  </si>
  <si>
    <t>Date of Quote</t>
  </si>
  <si>
    <t>Length</t>
  </si>
  <si>
    <t>Days</t>
  </si>
  <si>
    <t>Reference</t>
  </si>
  <si>
    <t>ACCOMMODATION</t>
  </si>
  <si>
    <t>Date</t>
  </si>
  <si>
    <t>Nights</t>
  </si>
  <si>
    <t>Override</t>
  </si>
  <si>
    <t>Basis</t>
  </si>
  <si>
    <t>Price (USD)</t>
  </si>
  <si>
    <t>Price (ZAR)</t>
  </si>
  <si>
    <t>Total (USD)</t>
  </si>
  <si>
    <t>Total (ZAR)</t>
  </si>
  <si>
    <t>Com (USD)</t>
  </si>
  <si>
    <t>Com (ZAR)</t>
  </si>
  <si>
    <t>%</t>
  </si>
  <si>
    <t>Wilderness Little Kulala</t>
  </si>
  <si>
    <t>FI</t>
  </si>
  <si>
    <t>Standard Twin/Double Suite(s)</t>
  </si>
  <si>
    <t>Strand Hotel Swakopmund</t>
  </si>
  <si>
    <t>B&amp;B</t>
  </si>
  <si>
    <t>Luxury Suite</t>
  </si>
  <si>
    <t>Wilderness Hoanib Skeleton Coast Camp</t>
  </si>
  <si>
    <t>Standard Twin/Double Tent(s)</t>
  </si>
  <si>
    <t>Anderssons At Ongava</t>
  </si>
  <si>
    <t>Standard Suites</t>
  </si>
  <si>
    <t>Gmundner Lodge</t>
  </si>
  <si>
    <t>DOUBLE SUITE</t>
  </si>
  <si>
    <t>FLIGHTS</t>
  </si>
  <si>
    <t>Class</t>
  </si>
  <si>
    <t>Carrier</t>
  </si>
  <si>
    <t>Hosea Kutako International Airport [WDH]</t>
  </si>
  <si>
    <t>to</t>
  </si>
  <si>
    <t/>
  </si>
  <si>
    <t>Swakopmund Airport [SWP]</t>
  </si>
  <si>
    <t>Doro Nawas Airstrip</t>
  </si>
  <si>
    <t>BOATS</t>
  </si>
  <si>
    <t>Company</t>
  </si>
  <si>
    <t>CAR RENTALS</t>
  </si>
  <si>
    <t>Pick Up</t>
  </si>
  <si>
    <t>Category</t>
  </si>
  <si>
    <t>Includes</t>
  </si>
  <si>
    <t>TRANSFERS</t>
  </si>
  <si>
    <t>Code</t>
  </si>
  <si>
    <t>Services</t>
  </si>
  <si>
    <t>ACTIVITIES</t>
  </si>
  <si>
    <t>Meet and Greet</t>
  </si>
  <si>
    <t>Wilderness Little Kulala – Scenic Sundowner Excursion</t>
  </si>
  <si>
    <t>Wilderness Little Kulala – Guided Scorpion Night Walks</t>
  </si>
  <si>
    <t>Wilderness Little Kulala – Visit Sossusvlei &amp; Dead Vlei</t>
  </si>
  <si>
    <t>Wilderness Little Kulala – Visit Sesriem Canyon</t>
  </si>
  <si>
    <t>Namib Sky Balloon Safaris</t>
  </si>
  <si>
    <t>Wilderness Little Kulala – Guided Nature Trails</t>
  </si>
  <si>
    <t>Wilderness Little Kulala – Nature Drives</t>
  </si>
  <si>
    <t>Sandwich Harbour 4x4</t>
  </si>
  <si>
    <t>Catamaran Charters</t>
  </si>
  <si>
    <t>Wilderness Hoanib Skeleton Coast Camp – Birding</t>
  </si>
  <si>
    <t>Wilderness Hoanib Skeleton Coast Camp – Nature Drives</t>
  </si>
  <si>
    <t>Wilderness Hoanib Skeleton Coast Camp – Excursion to the Skeleton Coast *</t>
  </si>
  <si>
    <t>Wilderness Hoanib Skeleton Coast Camp – Interaction with Wildlife Researchers *</t>
  </si>
  <si>
    <t>Wilderness Hoanib Skeleton Coast Camp – Guided Nature Walks *</t>
  </si>
  <si>
    <t>Wilderness Hoanib Skeleton Coast Camp – Day Excursions *</t>
  </si>
  <si>
    <t>Ongava Information System and Visitor Centre</t>
  </si>
  <si>
    <t>Anderssons at Ongava - Game drives on Ongava Game Reserve</t>
  </si>
  <si>
    <t>Anderssons at Ongava - Excursions into Etosha National Park</t>
  </si>
  <si>
    <t>Anderssons at Ongava - Hide</t>
  </si>
  <si>
    <t>Gmundner Farm</t>
  </si>
  <si>
    <t>Game drives</t>
  </si>
  <si>
    <t>E-biking</t>
  </si>
  <si>
    <t>Stargazing</t>
  </si>
  <si>
    <t>MISCELLANEOUS</t>
  </si>
  <si>
    <t>TOTAL</t>
  </si>
  <si>
    <t>Admin Fee</t>
  </si>
  <si>
    <t>Namib Sky Balloon</t>
  </si>
  <si>
    <t>Namib Sky Balloon Safari</t>
  </si>
  <si>
    <t>X - Door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</si>
</sst>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-[$$-409]* #,##0.00_ ;_-[$$-409]* \-#,##0.00\ ;_-[$$-409]* &quot;-&quot;??_ ;_-@_ "/>
  </numFmts>
  <fonts count="3" x14ac:knownFonts="1"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DD9C4"/>
      </patternFill>
    </fill>
    <fill>
      <patternFill patternType="solid">
        <fgColor rgb="FFF2F2F2"/>
      </patternFill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14" fontId="0" fillId="0" borderId="0" xfId="0" applyNumberFormat="1"/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165" fontId="1" fillId="2" borderId="2" xfId="0" applyNumberFormat="1" applyFont="1" applyFill="1" applyBorder="1"/>
    <xf numFmtId="164" fontId="1" fillId="2" borderId="2" xfId="0" applyNumberFormat="1" applyFont="1" applyFill="1" applyBorder="1"/>
    <xf numFmtId="165" fontId="1" fillId="4" borderId="2" xfId="0" applyNumberFormat="1" applyFont="1" applyFill="1" applyBorder="1"/>
    <xf numFmtId="164" fontId="1" fillId="4" borderId="2" xfId="0" applyNumberFormat="1" applyFont="1" applyFill="1" applyBorder="1"/>
    <xf numFmtId="165" fontId="1" fillId="3" borderId="2" xfId="0" applyNumberFormat="1" applyFont="1" applyFill="1" applyBorder="1"/>
    <xf numFmtId="164" fontId="1" fillId="3" borderId="2" xfId="0" applyNumberFormat="1" applyFont="1" applyFill="1" applyBorder="1"/>
    <xf numFmtId="9" fontId="1" fillId="3" borderId="2" xfId="0" applyNumberFormat="1" applyFont="1" applyFill="1" applyBorder="1"/>
    <xf numFmtId="165" fontId="0" fillId="0" borderId="3" xfId="0" applyNumberFormat="1" applyBorder="1"/>
    <xf numFmtId="164" fontId="0" fillId="0" borderId="3" xfId="0" applyNumberFormat="1" applyBorder="1"/>
    <xf numFmtId="165" fontId="0" fillId="4" borderId="3" xfId="0" applyNumberFormat="1" applyFill="1" applyBorder="1"/>
    <xf numFmtId="164" fontId="0" fillId="4" borderId="3" xfId="0" applyNumberFormat="1" applyFill="1" applyBorder="1"/>
    <xf numFmtId="165" fontId="0" fillId="3" borderId="3" xfId="0" applyNumberFormat="1" applyFill="1" applyBorder="1"/>
    <xf numFmtId="164" fontId="0" fillId="3" borderId="3" xfId="0" applyNumberFormat="1" applyFill="1" applyBorder="1"/>
    <xf numFmtId="9" fontId="0" fillId="3" borderId="3" xfId="0" applyNumberFormat="1" applyFill="1" applyBorder="1"/>
    <xf numFmtId="0" fontId="0" fillId="3" borderId="4" xfId="0" applyFill="1" applyBorder="1"/>
    <xf numFmtId="0" fontId="0" fillId="0" borderId="5" xfId="0" applyBorder="1"/>
    <xf numFmtId="165" fontId="0" fillId="0" borderId="6" xfId="0" applyNumberFormat="1" applyBorder="1"/>
    <xf numFmtId="164" fontId="0" fillId="0" borderId="6" xfId="0" applyNumberFormat="1" applyBorder="1"/>
    <xf numFmtId="165" fontId="0" fillId="4" borderId="6" xfId="0" applyNumberFormat="1" applyFill="1" applyBorder="1"/>
    <xf numFmtId="164" fontId="0" fillId="4" borderId="6" xfId="0" applyNumberFormat="1" applyFill="1" applyBorder="1"/>
    <xf numFmtId="165" fontId="0" fillId="3" borderId="6" xfId="0" applyNumberFormat="1" applyFill="1" applyBorder="1"/>
    <xf numFmtId="164" fontId="0" fillId="3" borderId="6" xfId="0" applyNumberFormat="1" applyFill="1" applyBorder="1"/>
    <xf numFmtId="165" fontId="0" fillId="4" borderId="2" xfId="0" applyNumberFormat="1" applyFill="1" applyBorder="1"/>
    <xf numFmtId="164" fontId="0" fillId="4" borderId="2" xfId="0" applyNumberFormat="1" applyFill="1" applyBorder="1"/>
    <xf numFmtId="165" fontId="0" fillId="3" borderId="2" xfId="0" applyNumberFormat="1" applyFill="1" applyBorder="1"/>
    <xf numFmtId="164" fontId="0" fillId="3" borderId="2" xfId="0" applyNumberFormat="1" applyFill="1" applyBorder="1"/>
    <xf numFmtId="0" fontId="1" fillId="0" borderId="1" xfId="0" applyFont="1" applyBorder="1"/>
    <xf numFmtId="165" fontId="1" fillId="0" borderId="2" xfId="0" applyNumberFormat="1" applyFont="1" applyBorder="1"/>
    <xf numFmtId="164" fontId="1" fillId="0" borderId="2" xfId="0" applyNumberFormat="1" applyFont="1" applyBorder="1"/>
    <xf numFmtId="0" fontId="2" fillId="0" borderId="7" xfId="0" applyFont="1" applyBorder="1"/>
    <xf numFmtId="0" fontId="2" fillId="0" borderId="1" xfId="0" applyFont="1" applyBorder="1"/>
    <xf numFmtId="165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3" borderId="1" xfId="0" applyNumberFormat="1" applyFont="1" applyFill="1" applyBorder="1"/>
    <xf numFmtId="164" fontId="2" fillId="3" borderId="8" xfId="0" applyNumberFormat="1" applyFont="1" applyFill="1" applyBorder="1"/>
    <xf numFmtId="0" fontId="1" fillId="0" borderId="5" xfId="0" applyFont="1" applyBorder="1"/>
    <xf numFmtId="165" fontId="1" fillId="0" borderId="6" xfId="0" applyNumberFormat="1" applyFont="1" applyBorder="1"/>
    <xf numFmtId="164" fontId="1" fillId="0" borderId="6" xfId="0" applyNumberFormat="1" applyFont="1" applyBorder="1"/>
    <xf numFmtId="165" fontId="1" fillId="4" borderId="6" xfId="0" applyNumberFormat="1" applyFont="1" applyFill="1" applyBorder="1"/>
    <xf numFmtId="165" fontId="1" fillId="3" borderId="6" xfId="0" applyNumberFormat="1" applyFont="1" applyFill="1" applyBorder="1"/>
    <xf numFmtId="164" fontId="1" fillId="3" borderId="6" xfId="0" applyNumberFormat="1" applyFont="1" applyFill="1" applyBorder="1"/>
    <xf numFmtId="9" fontId="1" fillId="3" borderId="4" xfId="0" applyNumberFormat="1" applyFont="1" applyFill="1" applyBorder="1"/>
    <xf numFmtId="43" fontId="0" fillId="4" borderId="6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16D7-A83E-4446-948B-42D8C2A63E6C}">
  <dimension ref="A1:P91"/>
  <sheetViews>
    <sheetView topLeftCell="A71" workbookViewId="0">
      <selection activeCell="K24" sqref="K24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6.1699999999999998E-2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46176</v>
      </c>
    </row>
    <row r="6" spans="1:16" x14ac:dyDescent="0.3">
      <c r="A6" s="3" t="s">
        <v>12</v>
      </c>
      <c r="C6">
        <v>14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16260</v>
      </c>
      <c r="L10" s="14">
        <f>(J10*I10*F10) + (K10*I10*F10*L3)</f>
        <v>6019.4520000000002</v>
      </c>
      <c r="M10" s="15">
        <f>(J10*I10*F10/L3) + (K10*I10*F10)</f>
        <v>97560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v>5277</v>
      </c>
      <c r="L12" s="14">
        <f>(J12*I12*F12) + (K12*I12*F12*L3)</f>
        <v>1302.3635999999999</v>
      </c>
      <c r="M12" s="15">
        <f>(J12*I12*F12/L3) + (K12*I12*F12)</f>
        <v>21108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34</v>
      </c>
      <c r="F14">
        <v>3</v>
      </c>
      <c r="I14">
        <v>2</v>
      </c>
      <c r="J14" s="12"/>
      <c r="K14" s="13">
        <v>20659</v>
      </c>
      <c r="L14" s="14">
        <f>(J14*I14*F14) + (K14*I14*F14*L3)</f>
        <v>7647.9618</v>
      </c>
      <c r="M14" s="15">
        <f>(J14*I14*F14/L3) + (K14*I14*F14)</f>
        <v>123954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35</v>
      </c>
      <c r="H15" t="s">
        <v>31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36</v>
      </c>
      <c r="F16">
        <v>3</v>
      </c>
      <c r="I16">
        <v>2</v>
      </c>
      <c r="J16" s="12"/>
      <c r="K16" s="13">
        <f>23400+1200</f>
        <v>24600</v>
      </c>
      <c r="L16" s="14">
        <f>(J16*I16*F16) + (K16*I16*F16*L3)</f>
        <v>9106.92</v>
      </c>
      <c r="M16" s="15">
        <f>(J16*I16*F16/L3) + (K16*I16*F16)</f>
        <v>147600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37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38</v>
      </c>
      <c r="F18">
        <v>2</v>
      </c>
      <c r="I18">
        <v>2</v>
      </c>
      <c r="J18" s="12"/>
      <c r="K18" s="13">
        <v>19000</v>
      </c>
      <c r="L18" s="14">
        <f>(J18*I18*F18) + (K18*I18*F18*L3)</f>
        <v>4689.2</v>
      </c>
      <c r="M18" s="15">
        <f>(J18*I18*F18/L3) + (K18*I18*F18)</f>
        <v>76000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28765.897399999998</v>
      </c>
      <c r="M20" s="28">
        <f>SUM(M8:M19)</f>
        <v>466222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39</v>
      </c>
      <c r="B22" s="31"/>
      <c r="C22" s="31"/>
      <c r="D22" s="31"/>
      <c r="E22" s="31" t="s">
        <v>16</v>
      </c>
      <c r="F22" s="31"/>
      <c r="G22" s="31" t="s">
        <v>40</v>
      </c>
      <c r="H22" s="31" t="s">
        <v>41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42</v>
      </c>
      <c r="C24" t="s">
        <v>43</v>
      </c>
      <c r="D24" t="s">
        <v>27</v>
      </c>
      <c r="G24" t="s">
        <v>44</v>
      </c>
      <c r="H24" t="s">
        <v>44</v>
      </c>
      <c r="I24">
        <v>2</v>
      </c>
      <c r="J24" s="12"/>
      <c r="K24" s="13">
        <f>7690*1.15*1.2</f>
        <v>10612.199999999999</v>
      </c>
      <c r="L24" s="14">
        <f>(J24*I24) + (K24*I24*L3)</f>
        <v>1309.5454799999998</v>
      </c>
      <c r="M24" s="15">
        <f>(J24*I24/L3) + (K24*I24)</f>
        <v>21224.399999999998</v>
      </c>
      <c r="N24" s="16">
        <f t="shared" ref="N24:N30" si="0">P24*L24</f>
        <v>0</v>
      </c>
      <c r="O24" s="17">
        <f t="shared" ref="O24:O30" si="1">P24*M24</f>
        <v>0</v>
      </c>
      <c r="P24" s="18"/>
    </row>
    <row r="25" spans="1:16" x14ac:dyDescent="0.3">
      <c r="A25" t="s">
        <v>27</v>
      </c>
      <c r="C25" t="s">
        <v>43</v>
      </c>
      <c r="D25" t="s">
        <v>45</v>
      </c>
      <c r="G25" t="s">
        <v>44</v>
      </c>
      <c r="H25" t="s">
        <v>44</v>
      </c>
      <c r="I25">
        <v>2</v>
      </c>
      <c r="J25" s="12"/>
      <c r="K25" s="13">
        <f>7907*1.15*1.2</f>
        <v>10911.659999999998</v>
      </c>
      <c r="L25" s="14">
        <f>(J25*I25) + (K25*I25*L3)</f>
        <v>1346.4988439999997</v>
      </c>
      <c r="M25" s="15">
        <f>(J25*I25/L3) + (K25*I25)</f>
        <v>21823.319999999996</v>
      </c>
      <c r="N25" s="16">
        <f t="shared" si="0"/>
        <v>0</v>
      </c>
      <c r="O25" s="17">
        <f t="shared" si="1"/>
        <v>0</v>
      </c>
      <c r="P25" s="18"/>
    </row>
    <row r="26" spans="1:16" x14ac:dyDescent="0.3">
      <c r="A26" t="s">
        <v>45</v>
      </c>
      <c r="C26" t="s">
        <v>43</v>
      </c>
      <c r="D26" t="s">
        <v>46</v>
      </c>
      <c r="G26" t="s">
        <v>44</v>
      </c>
      <c r="H26" t="s">
        <v>44</v>
      </c>
      <c r="I26">
        <v>2</v>
      </c>
      <c r="J26" s="12"/>
      <c r="K26" s="13">
        <f>6178*1.15*1.2</f>
        <v>8525.64</v>
      </c>
      <c r="L26" s="14">
        <f>(J26*I26) + (K26*I26*L3)</f>
        <v>1052.0639759999999</v>
      </c>
      <c r="M26" s="15">
        <f>(J26*I26/L3) + (K26*I26)</f>
        <v>17051.28</v>
      </c>
      <c r="N26" s="16">
        <f t="shared" si="0"/>
        <v>0</v>
      </c>
      <c r="O26" s="17">
        <f t="shared" si="1"/>
        <v>0</v>
      </c>
      <c r="P26" s="18"/>
    </row>
    <row r="27" spans="1:16" x14ac:dyDescent="0.3">
      <c r="A27" t="s">
        <v>46</v>
      </c>
      <c r="C27" t="s">
        <v>43</v>
      </c>
      <c r="D27" t="s">
        <v>33</v>
      </c>
      <c r="G27" t="s">
        <v>44</v>
      </c>
      <c r="H27" t="s">
        <v>44</v>
      </c>
      <c r="I27">
        <v>2</v>
      </c>
      <c r="J27" s="12"/>
      <c r="K27" s="13">
        <f>5683*1.15*1.2</f>
        <v>7842.5399999999991</v>
      </c>
      <c r="L27" s="14">
        <f>(J27*I27) + (K27*I27*L3)</f>
        <v>967.76943599999981</v>
      </c>
      <c r="M27" s="15">
        <f>(J27*I27/L3) + (K27*I27)</f>
        <v>15685.079999999998</v>
      </c>
      <c r="N27" s="16">
        <f t="shared" si="0"/>
        <v>0</v>
      </c>
      <c r="O27" s="17">
        <f t="shared" si="1"/>
        <v>0</v>
      </c>
      <c r="P27" s="18"/>
    </row>
    <row r="28" spans="1:16" x14ac:dyDescent="0.3">
      <c r="A28" t="s">
        <v>33</v>
      </c>
      <c r="C28" t="s">
        <v>43</v>
      </c>
      <c r="D28" t="s">
        <v>46</v>
      </c>
      <c r="G28" t="s">
        <v>44</v>
      </c>
      <c r="H28" t="s">
        <v>44</v>
      </c>
      <c r="I28">
        <v>2</v>
      </c>
      <c r="J28" s="12"/>
      <c r="K28" s="13">
        <f>5683*1.15*1.2</f>
        <v>7842.5399999999991</v>
      </c>
      <c r="L28" s="14">
        <f>(J28*I28) + (K28*I28*L3)</f>
        <v>967.76943599999981</v>
      </c>
      <c r="M28" s="15">
        <f>(J28*I28/L3) + (K28*I28)</f>
        <v>15685.079999999998</v>
      </c>
      <c r="N28" s="16">
        <f t="shared" si="0"/>
        <v>0</v>
      </c>
      <c r="O28" s="17">
        <f t="shared" si="1"/>
        <v>0</v>
      </c>
      <c r="P28" s="18"/>
    </row>
    <row r="29" spans="1:16" x14ac:dyDescent="0.3">
      <c r="A29" t="s">
        <v>46</v>
      </c>
      <c r="C29" t="s">
        <v>43</v>
      </c>
      <c r="D29" t="s">
        <v>35</v>
      </c>
      <c r="G29" t="s">
        <v>44</v>
      </c>
      <c r="H29" t="s">
        <v>44</v>
      </c>
      <c r="I29">
        <v>2</v>
      </c>
      <c r="J29" s="12"/>
      <c r="K29" s="13">
        <f>5697*1.15*1.2</f>
        <v>7861.8599999999988</v>
      </c>
      <c r="L29" s="14">
        <f>(J29*I29) + (K29*I29*L3)</f>
        <v>970.15352399999983</v>
      </c>
      <c r="M29" s="15">
        <f>(J29*I29/L3) + (K29*I29)</f>
        <v>15723.719999999998</v>
      </c>
      <c r="N29" s="16">
        <f t="shared" si="0"/>
        <v>0</v>
      </c>
      <c r="O29" s="17">
        <f t="shared" si="1"/>
        <v>0</v>
      </c>
      <c r="P29" s="18"/>
    </row>
    <row r="30" spans="1:16" x14ac:dyDescent="0.3">
      <c r="A30" t="s">
        <v>35</v>
      </c>
      <c r="C30" t="s">
        <v>43</v>
      </c>
      <c r="D30" t="s">
        <v>42</v>
      </c>
      <c r="G30" t="s">
        <v>44</v>
      </c>
      <c r="H30" t="s">
        <v>44</v>
      </c>
      <c r="I30">
        <v>2</v>
      </c>
      <c r="J30" s="12"/>
      <c r="K30" s="13">
        <f>10624*1.15*1.2</f>
        <v>14661.119999999997</v>
      </c>
      <c r="L30" s="14">
        <f>(J30*I30) + (K30*I30*L3)</f>
        <v>1809.1822079999995</v>
      </c>
      <c r="M30" s="15">
        <f>(J30*I30/L3) + (K30*I30)</f>
        <v>29322.239999999994</v>
      </c>
      <c r="N30" s="16">
        <f t="shared" si="0"/>
        <v>0</v>
      </c>
      <c r="O30" s="17">
        <f t="shared" si="1"/>
        <v>0</v>
      </c>
      <c r="P30" s="18"/>
    </row>
    <row r="31" spans="1:16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2"/>
      <c r="L31" s="23"/>
      <c r="M31" s="24"/>
      <c r="N31" s="25"/>
      <c r="O31" s="26"/>
      <c r="P31" s="19"/>
    </row>
    <row r="32" spans="1:16" x14ac:dyDescent="0.3">
      <c r="L32" s="27">
        <f>SUM(L23:L31)</f>
        <v>8422.9829039999986</v>
      </c>
      <c r="M32" s="28">
        <f>SUM(M23:M31)</f>
        <v>136515.12</v>
      </c>
      <c r="N32" s="29">
        <f>SUM(N23:N31)</f>
        <v>0</v>
      </c>
      <c r="O32" s="30">
        <f>SUM(O23:O31)</f>
        <v>0</v>
      </c>
    </row>
    <row r="33" spans="1:16" hidden="1" x14ac:dyDescent="0.3"/>
    <row r="34" spans="1:16" hidden="1" x14ac:dyDescent="0.3">
      <c r="A34" s="31" t="s">
        <v>47</v>
      </c>
      <c r="B34" s="31"/>
      <c r="C34" s="31"/>
      <c r="D34" s="31"/>
      <c r="E34" s="31" t="s">
        <v>16</v>
      </c>
      <c r="F34" s="31"/>
      <c r="G34" s="31" t="s">
        <v>40</v>
      </c>
      <c r="H34" s="31" t="s">
        <v>48</v>
      </c>
      <c r="I34" s="31" t="s">
        <v>7</v>
      </c>
      <c r="J34" s="32" t="s">
        <v>20</v>
      </c>
      <c r="K34" s="33" t="s">
        <v>21</v>
      </c>
      <c r="L34" s="7" t="s">
        <v>22</v>
      </c>
      <c r="M34" s="8" t="s">
        <v>23</v>
      </c>
      <c r="N34" s="9" t="s">
        <v>24</v>
      </c>
      <c r="O34" s="10" t="s">
        <v>25</v>
      </c>
      <c r="P34" s="11" t="s">
        <v>26</v>
      </c>
    </row>
    <row r="35" spans="1:16" hidden="1" x14ac:dyDescent="0.3">
      <c r="J35" s="12"/>
      <c r="K35" s="13"/>
      <c r="L35" s="14"/>
      <c r="M35" s="15"/>
      <c r="N35" s="16"/>
      <c r="O35" s="17"/>
      <c r="P35" s="18"/>
    </row>
    <row r="36" spans="1:16" hidden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2"/>
      <c r="L36" s="23"/>
      <c r="M36" s="24"/>
      <c r="N36" s="25"/>
      <c r="O36" s="26"/>
      <c r="P36" s="19"/>
    </row>
    <row r="37" spans="1:16" hidden="1" x14ac:dyDescent="0.3">
      <c r="L37" s="27">
        <f>SUM(L35:L36)</f>
        <v>0</v>
      </c>
      <c r="M37" s="28">
        <f>SUM(M35:M36)</f>
        <v>0</v>
      </c>
      <c r="N37" s="29">
        <f>SUM(N35:N36)</f>
        <v>0</v>
      </c>
      <c r="O37" s="30">
        <f>SUM(O35:O36)</f>
        <v>0</v>
      </c>
    </row>
    <row r="38" spans="1:16" hidden="1" x14ac:dyDescent="0.3"/>
    <row r="39" spans="1:16" hidden="1" x14ac:dyDescent="0.3">
      <c r="A39" s="31" t="s">
        <v>49</v>
      </c>
      <c r="B39" s="31"/>
      <c r="C39" s="31"/>
      <c r="D39" s="31" t="s">
        <v>50</v>
      </c>
      <c r="E39" s="31" t="s">
        <v>16</v>
      </c>
      <c r="F39" s="31"/>
      <c r="G39" s="31" t="s">
        <v>51</v>
      </c>
      <c r="H39" s="31" t="s">
        <v>52</v>
      </c>
      <c r="I39" s="31" t="s">
        <v>13</v>
      </c>
      <c r="J39" s="32" t="s">
        <v>20</v>
      </c>
      <c r="K39" s="33" t="s">
        <v>21</v>
      </c>
      <c r="L39" s="7" t="s">
        <v>22</v>
      </c>
      <c r="M39" s="8" t="s">
        <v>23</v>
      </c>
      <c r="N39" s="9" t="s">
        <v>24</v>
      </c>
      <c r="O39" s="10" t="s">
        <v>25</v>
      </c>
      <c r="P39" s="11" t="s">
        <v>26</v>
      </c>
    </row>
    <row r="40" spans="1:16" hidden="1" x14ac:dyDescent="0.3">
      <c r="J40" s="12"/>
      <c r="K40" s="13"/>
      <c r="L40" s="14"/>
      <c r="M40" s="15"/>
      <c r="N40" s="16"/>
      <c r="O40" s="17"/>
      <c r="P40" s="18"/>
    </row>
    <row r="41" spans="1:16" hidden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2"/>
      <c r="L41" s="23"/>
      <c r="M41" s="24"/>
      <c r="N41" s="25"/>
      <c r="O41" s="26"/>
      <c r="P41" s="19"/>
    </row>
    <row r="42" spans="1:16" hidden="1" x14ac:dyDescent="0.3">
      <c r="L42" s="27">
        <f>SUM(L40:L41)</f>
        <v>0</v>
      </c>
      <c r="M42" s="28">
        <f>SUM(M40:M41)</f>
        <v>0</v>
      </c>
      <c r="N42" s="29">
        <f>SUM(N40:N41)</f>
        <v>0</v>
      </c>
      <c r="O42" s="30">
        <f>SUM(O40:O41)</f>
        <v>0</v>
      </c>
    </row>
    <row r="44" spans="1:16" x14ac:dyDescent="0.3">
      <c r="A44" s="31" t="s">
        <v>53</v>
      </c>
      <c r="B44" s="31"/>
      <c r="C44" s="31"/>
      <c r="D44" s="31"/>
      <c r="E44" s="31" t="s">
        <v>16</v>
      </c>
      <c r="F44" s="31"/>
      <c r="G44" s="31" t="s">
        <v>54</v>
      </c>
      <c r="H44" s="31" t="s">
        <v>52</v>
      </c>
      <c r="I44" s="31" t="s">
        <v>55</v>
      </c>
      <c r="J44" s="32" t="s">
        <v>20</v>
      </c>
      <c r="K44" s="33" t="s">
        <v>21</v>
      </c>
      <c r="L44" s="7" t="s">
        <v>22</v>
      </c>
      <c r="M44" s="8" t="s">
        <v>23</v>
      </c>
      <c r="N44" s="9" t="s">
        <v>24</v>
      </c>
      <c r="O44" s="10" t="s">
        <v>25</v>
      </c>
      <c r="P44" s="11" t="s">
        <v>26</v>
      </c>
    </row>
    <row r="45" spans="1:16" x14ac:dyDescent="0.3">
      <c r="J45" s="12"/>
      <c r="K45" s="13"/>
      <c r="L45" s="14"/>
      <c r="M45" s="15"/>
      <c r="N45" s="16"/>
      <c r="O45" s="17"/>
      <c r="P45" s="18"/>
    </row>
    <row r="46" spans="1:16" x14ac:dyDescent="0.3">
      <c r="A46" t="s">
        <v>45</v>
      </c>
      <c r="C46" t="s">
        <v>43</v>
      </c>
      <c r="D46" t="s">
        <v>30</v>
      </c>
      <c r="G46" t="s">
        <v>44</v>
      </c>
      <c r="I46">
        <v>2</v>
      </c>
      <c r="J46" s="12"/>
      <c r="K46" s="13">
        <v>400</v>
      </c>
      <c r="L46" s="14">
        <f>(J46*I46) + (K46*I46*L3)</f>
        <v>49.36</v>
      </c>
      <c r="M46" s="15">
        <f>(J46*I46/L3) + (K46*I46)</f>
        <v>800</v>
      </c>
      <c r="N46" s="16">
        <f>P46*L46</f>
        <v>0</v>
      </c>
      <c r="O46" s="17">
        <f>P46*M46</f>
        <v>0</v>
      </c>
      <c r="P46" s="18"/>
    </row>
    <row r="47" spans="1:16" x14ac:dyDescent="0.3">
      <c r="A47" t="s">
        <v>30</v>
      </c>
      <c r="C47" t="s">
        <v>43</v>
      </c>
      <c r="D47" t="s">
        <v>45</v>
      </c>
      <c r="G47" t="s">
        <v>44</v>
      </c>
      <c r="I47">
        <v>2</v>
      </c>
      <c r="J47" s="12"/>
      <c r="K47" s="13">
        <v>400</v>
      </c>
      <c r="L47" s="14">
        <f>(J47*I47) + (K47*I47*L3)</f>
        <v>49.36</v>
      </c>
      <c r="M47" s="15">
        <f>(J47*I47/L3) + (K47*I47)</f>
        <v>800</v>
      </c>
      <c r="N47" s="16">
        <f>P47*L47</f>
        <v>0</v>
      </c>
      <c r="O47" s="17">
        <f>P47*M47</f>
        <v>0</v>
      </c>
      <c r="P47" s="18"/>
    </row>
    <row r="48" spans="1:16" x14ac:dyDescent="0.3">
      <c r="A48" t="s">
        <v>30</v>
      </c>
      <c r="C48" t="s">
        <v>43</v>
      </c>
      <c r="D48" t="s">
        <v>65</v>
      </c>
      <c r="I48">
        <v>4</v>
      </c>
      <c r="J48" s="12"/>
      <c r="K48" s="13">
        <v>500</v>
      </c>
      <c r="L48" s="14"/>
      <c r="M48" s="15">
        <f>K48*I48</f>
        <v>2000</v>
      </c>
      <c r="N48" s="16"/>
      <c r="O48" s="17"/>
      <c r="P48" s="18"/>
    </row>
    <row r="49" spans="1:16" x14ac:dyDescent="0.3">
      <c r="A49" t="s">
        <v>27</v>
      </c>
      <c r="C49" t="s">
        <v>43</v>
      </c>
      <c r="D49" t="s">
        <v>84</v>
      </c>
      <c r="I49">
        <v>2</v>
      </c>
      <c r="J49" s="12"/>
      <c r="K49" s="13">
        <v>1500</v>
      </c>
      <c r="L49" s="14"/>
      <c r="M49" s="15">
        <f>K49*I49</f>
        <v>3000</v>
      </c>
      <c r="N49" s="16"/>
      <c r="O49" s="17"/>
      <c r="P49" s="18"/>
    </row>
    <row r="50" spans="1:16" x14ac:dyDescent="0.3">
      <c r="A50" t="s">
        <v>42</v>
      </c>
      <c r="C50" t="s">
        <v>43</v>
      </c>
      <c r="D50" t="s">
        <v>37</v>
      </c>
      <c r="G50" t="s">
        <v>44</v>
      </c>
      <c r="I50">
        <v>2</v>
      </c>
      <c r="J50" s="12"/>
      <c r="K50" s="13">
        <v>0</v>
      </c>
      <c r="L50" s="14">
        <f>(J50*I50) + (K50*I50*L3)</f>
        <v>0</v>
      </c>
      <c r="M50" s="15">
        <f>(J50*I50/L3) + (K50*I50)</f>
        <v>0</v>
      </c>
      <c r="N50" s="16">
        <f>P50*L50</f>
        <v>0</v>
      </c>
      <c r="O50" s="17">
        <f>P50*M50</f>
        <v>0</v>
      </c>
      <c r="P50" s="18"/>
    </row>
    <row r="51" spans="1:16" x14ac:dyDescent="0.3">
      <c r="A51" t="s">
        <v>37</v>
      </c>
      <c r="C51" t="s">
        <v>43</v>
      </c>
      <c r="D51" t="s">
        <v>42</v>
      </c>
      <c r="G51" t="s">
        <v>44</v>
      </c>
      <c r="I51">
        <v>2</v>
      </c>
      <c r="J51" s="12"/>
      <c r="K51" s="13">
        <v>0</v>
      </c>
      <c r="L51" s="14">
        <f>(J51*I51) + (K51*I51*L3)</f>
        <v>0</v>
      </c>
      <c r="M51" s="15">
        <f>(J51*I51/L3) + (K51*I51)</f>
        <v>0</v>
      </c>
      <c r="N51" s="16">
        <f>P51*L51</f>
        <v>0</v>
      </c>
      <c r="O51" s="17">
        <f>P51*M51</f>
        <v>0</v>
      </c>
      <c r="P51" s="18"/>
    </row>
    <row r="52" spans="1:1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2"/>
      <c r="L52" s="23"/>
      <c r="M52" s="24"/>
      <c r="N52" s="25"/>
      <c r="O52" s="26"/>
      <c r="P52" s="19"/>
    </row>
    <row r="53" spans="1:16" x14ac:dyDescent="0.3">
      <c r="L53" s="27">
        <f>SUM(L45:L52)</f>
        <v>98.72</v>
      </c>
      <c r="M53" s="28">
        <f>SUM(M45:M52)</f>
        <v>6600</v>
      </c>
      <c r="N53" s="29">
        <f>SUM(N45:N52)</f>
        <v>0</v>
      </c>
      <c r="O53" s="30">
        <f>SUM(O45:O52)</f>
        <v>0</v>
      </c>
    </row>
    <row r="55" spans="1:16" x14ac:dyDescent="0.3">
      <c r="A55" s="31" t="s">
        <v>56</v>
      </c>
      <c r="B55" s="31"/>
      <c r="C55" s="31"/>
      <c r="D55" s="31"/>
      <c r="E55" s="31" t="s">
        <v>16</v>
      </c>
      <c r="F55" s="31"/>
      <c r="G55" s="31" t="s">
        <v>54</v>
      </c>
      <c r="H55" s="31" t="s">
        <v>52</v>
      </c>
      <c r="I55" s="31" t="s">
        <v>55</v>
      </c>
      <c r="J55" s="32" t="s">
        <v>20</v>
      </c>
      <c r="K55" s="33" t="s">
        <v>21</v>
      </c>
      <c r="L55" s="7" t="s">
        <v>22</v>
      </c>
      <c r="M55" s="8" t="s">
        <v>23</v>
      </c>
      <c r="N55" s="9" t="s">
        <v>24</v>
      </c>
      <c r="O55" s="10" t="s">
        <v>25</v>
      </c>
      <c r="P55" s="11" t="s">
        <v>26</v>
      </c>
    </row>
    <row r="56" spans="1:16" x14ac:dyDescent="0.3">
      <c r="A56" t="s">
        <v>57</v>
      </c>
      <c r="I56">
        <v>2</v>
      </c>
      <c r="J56" s="12"/>
      <c r="K56" s="13">
        <v>0</v>
      </c>
      <c r="L56" s="14">
        <f>(J56*I56) + (K56*I56*L3)</f>
        <v>0</v>
      </c>
      <c r="M56" s="15">
        <f>(J56*I56/L3) + (K56*I56)</f>
        <v>0</v>
      </c>
      <c r="N56" s="16">
        <f t="shared" ref="N56:N82" si="2">P56*L56</f>
        <v>0</v>
      </c>
      <c r="O56" s="17">
        <f t="shared" ref="O56:O82" si="3">P56*M56</f>
        <v>0</v>
      </c>
      <c r="P56" s="18"/>
    </row>
    <row r="57" spans="1:16" x14ac:dyDescent="0.3">
      <c r="A57" t="s">
        <v>58</v>
      </c>
      <c r="I57">
        <v>2</v>
      </c>
      <c r="J57" s="12"/>
      <c r="K57" s="13">
        <v>0</v>
      </c>
      <c r="L57" s="14">
        <f>(J57*I57) + (K57*I57*L3)</f>
        <v>0</v>
      </c>
      <c r="M57" s="15">
        <f>(J57*I57/L3) + (K57*I57)</f>
        <v>0</v>
      </c>
      <c r="N57" s="16">
        <f t="shared" si="2"/>
        <v>0</v>
      </c>
      <c r="O57" s="17">
        <f t="shared" si="3"/>
        <v>0</v>
      </c>
      <c r="P57" s="18"/>
    </row>
    <row r="58" spans="1:16" x14ac:dyDescent="0.3">
      <c r="A58" t="s">
        <v>59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60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61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62</v>
      </c>
      <c r="I61">
        <v>2</v>
      </c>
      <c r="J61" s="12"/>
      <c r="K61" s="13">
        <v>9920</v>
      </c>
      <c r="L61" s="14">
        <f>(J61*I61) + (K61*I61*L3)</f>
        <v>1224.1279999999999</v>
      </c>
      <c r="M61" s="15">
        <f>(J61*I61/L3) + (K61*I61)</f>
        <v>19840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63</v>
      </c>
      <c r="I62">
        <v>2</v>
      </c>
      <c r="J62" s="12"/>
      <c r="K62" s="13">
        <v>0</v>
      </c>
      <c r="L62" s="14">
        <f>(J62*I62) + (K62*I62*L3)</f>
        <v>0</v>
      </c>
      <c r="M62" s="15">
        <f>(J62*I62/L3) + (K62*I62)</f>
        <v>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64</v>
      </c>
      <c r="I63">
        <v>2</v>
      </c>
      <c r="J63" s="12"/>
      <c r="K63" s="13">
        <v>0</v>
      </c>
      <c r="L63" s="14">
        <f>(J63*I63) + (K63*I63*L3)</f>
        <v>0</v>
      </c>
      <c r="M63" s="15">
        <f>(J63*I63/L3) + (K63*I63)</f>
        <v>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65</v>
      </c>
      <c r="I64">
        <v>2</v>
      </c>
      <c r="J64" s="12"/>
      <c r="K64" s="13">
        <f>2900*2</f>
        <v>5800</v>
      </c>
      <c r="L64" s="14">
        <f>(J64*I64) + (K64*I64*L3)</f>
        <v>715.72</v>
      </c>
      <c r="M64" s="15">
        <f>(J64*I64/L3) + (K64*I64)</f>
        <v>11600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66</v>
      </c>
      <c r="I65">
        <v>2</v>
      </c>
      <c r="J65" s="12"/>
      <c r="K65" s="13">
        <f>1450*11</f>
        <v>15950</v>
      </c>
      <c r="L65" s="14">
        <f>(J65*I65) + (K65*I65*L3)</f>
        <v>1968.23</v>
      </c>
      <c r="M65" s="15">
        <f>(J65*I65/L3) + (K65*I65)</f>
        <v>31900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67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68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69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70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71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72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73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74</v>
      </c>
      <c r="I73">
        <v>2</v>
      </c>
      <c r="J73" s="12"/>
      <c r="K73" s="13">
        <v>0</v>
      </c>
      <c r="L73" s="14">
        <f>(J73*I73) + (K73*I73*L3)</f>
        <v>0</v>
      </c>
      <c r="M73" s="15">
        <f>(J73*I73/L3) + (K73*I73)</f>
        <v>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t="s">
        <v>75</v>
      </c>
      <c r="I74">
        <v>2</v>
      </c>
      <c r="J74" s="12"/>
      <c r="K74" s="13">
        <v>0</v>
      </c>
      <c r="L74" s="14">
        <f>(J74*I74) + (K74*I74*L3)</f>
        <v>0</v>
      </c>
      <c r="M74" s="15">
        <f>(J74*I74/L3) + (K74*I74)</f>
        <v>0</v>
      </c>
      <c r="N74" s="16">
        <f t="shared" si="2"/>
        <v>0</v>
      </c>
      <c r="O74" s="17">
        <f t="shared" si="3"/>
        <v>0</v>
      </c>
      <c r="P74" s="18"/>
    </row>
    <row r="75" spans="1:16" x14ac:dyDescent="0.3">
      <c r="A75" t="s">
        <v>76</v>
      </c>
      <c r="I75">
        <v>2</v>
      </c>
      <c r="J75" s="12"/>
      <c r="K75" s="13">
        <v>0</v>
      </c>
      <c r="L75" s="14">
        <f>(J75*I75) + (K75*I75*L3)</f>
        <v>0</v>
      </c>
      <c r="M75" s="15">
        <f>(J75*I75/L3) + (K75*I75)</f>
        <v>0</v>
      </c>
      <c r="N75" s="16">
        <f t="shared" si="2"/>
        <v>0</v>
      </c>
      <c r="O75" s="17">
        <f t="shared" si="3"/>
        <v>0</v>
      </c>
      <c r="P75" s="18"/>
    </row>
    <row r="76" spans="1:16" x14ac:dyDescent="0.3">
      <c r="A76" t="s">
        <v>75</v>
      </c>
      <c r="I76">
        <v>2</v>
      </c>
      <c r="J76" s="12"/>
      <c r="K76" s="13">
        <v>0</v>
      </c>
      <c r="L76" s="14">
        <f>(J76*I76) + (K76*I76*L3)</f>
        <v>0</v>
      </c>
      <c r="M76" s="15">
        <f>(J76*I76/L3) + (K76*I76)</f>
        <v>0</v>
      </c>
      <c r="N76" s="16">
        <f t="shared" si="2"/>
        <v>0</v>
      </c>
      <c r="O76" s="17">
        <f t="shared" si="3"/>
        <v>0</v>
      </c>
      <c r="P76" s="18"/>
    </row>
    <row r="77" spans="1:16" x14ac:dyDescent="0.3">
      <c r="A77" t="s">
        <v>74</v>
      </c>
      <c r="I77">
        <v>2</v>
      </c>
      <c r="J77" s="12"/>
      <c r="K77" s="13">
        <v>0</v>
      </c>
      <c r="L77" s="14">
        <f>(J77*I77) + (K77*I77*L3)</f>
        <v>0</v>
      </c>
      <c r="M77" s="15">
        <f>(J77*I77/L3) + (K77*I77)</f>
        <v>0</v>
      </c>
      <c r="N77" s="16">
        <f t="shared" si="2"/>
        <v>0</v>
      </c>
      <c r="O77" s="17">
        <f t="shared" si="3"/>
        <v>0</v>
      </c>
      <c r="P77" s="18"/>
    </row>
    <row r="78" spans="1:16" x14ac:dyDescent="0.3">
      <c r="A78" t="s">
        <v>77</v>
      </c>
      <c r="I78">
        <v>2</v>
      </c>
      <c r="J78" s="12"/>
      <c r="K78" s="13">
        <v>0</v>
      </c>
      <c r="L78" s="14">
        <f>(J78*I78) + (K78*I78*L3)</f>
        <v>0</v>
      </c>
      <c r="M78" s="15">
        <f>(J78*I78/L3) + (K78*I78)</f>
        <v>0</v>
      </c>
      <c r="N78" s="16">
        <f t="shared" si="2"/>
        <v>0</v>
      </c>
      <c r="O78" s="17">
        <f t="shared" si="3"/>
        <v>0</v>
      </c>
      <c r="P78" s="18"/>
    </row>
    <row r="79" spans="1:16" x14ac:dyDescent="0.3">
      <c r="A79" t="s">
        <v>78</v>
      </c>
      <c r="I79">
        <v>2</v>
      </c>
      <c r="J79" s="12"/>
      <c r="K79" s="13">
        <v>0</v>
      </c>
      <c r="L79" s="14">
        <f>(J79*I79) + (K79*I79*L3)</f>
        <v>0</v>
      </c>
      <c r="M79" s="15">
        <f>(J79*I79/L3) + (K79*I79)</f>
        <v>0</v>
      </c>
      <c r="N79" s="16">
        <f t="shared" si="2"/>
        <v>0</v>
      </c>
      <c r="O79" s="17">
        <f t="shared" si="3"/>
        <v>0</v>
      </c>
      <c r="P79" s="18"/>
    </row>
    <row r="80" spans="1:16" x14ac:dyDescent="0.3">
      <c r="A80" t="s">
        <v>79</v>
      </c>
      <c r="I80">
        <v>2</v>
      </c>
      <c r="J80" s="12"/>
      <c r="K80" s="13">
        <v>0</v>
      </c>
      <c r="L80" s="14">
        <f>(J80*I80) + (K80*I80*L3)</f>
        <v>0</v>
      </c>
      <c r="M80" s="15">
        <f>(J80*I80/L3) + (K80*I80)</f>
        <v>0</v>
      </c>
      <c r="N80" s="16">
        <f t="shared" si="2"/>
        <v>0</v>
      </c>
      <c r="O80" s="17">
        <f t="shared" si="3"/>
        <v>0</v>
      </c>
      <c r="P80" s="18"/>
    </row>
    <row r="81" spans="1:16" x14ac:dyDescent="0.3">
      <c r="A81" t="s">
        <v>78</v>
      </c>
      <c r="I81">
        <v>2</v>
      </c>
      <c r="J81" s="12"/>
      <c r="K81" s="13">
        <v>0</v>
      </c>
      <c r="L81" s="14">
        <f>(J81*I81) + (K81*I81*L3)</f>
        <v>0</v>
      </c>
      <c r="M81" s="15">
        <f>(J81*I81/L3) + (K81*I81)</f>
        <v>0</v>
      </c>
      <c r="N81" s="16">
        <f t="shared" si="2"/>
        <v>0</v>
      </c>
      <c r="O81" s="17">
        <f t="shared" si="3"/>
        <v>0</v>
      </c>
      <c r="P81" s="18"/>
    </row>
    <row r="82" spans="1:16" x14ac:dyDescent="0.3">
      <c r="A82" t="s">
        <v>80</v>
      </c>
      <c r="I82">
        <v>2</v>
      </c>
      <c r="J82" s="12"/>
      <c r="K82" s="13">
        <v>0</v>
      </c>
      <c r="L82" s="14">
        <f>(J82*I82) + (K82*I82*L3)</f>
        <v>0</v>
      </c>
      <c r="M82" s="15">
        <f>(J82*I82/L3) + (K82*I82)</f>
        <v>0</v>
      </c>
      <c r="N82" s="16">
        <f t="shared" si="2"/>
        <v>0</v>
      </c>
      <c r="O82" s="17">
        <f t="shared" si="3"/>
        <v>0</v>
      </c>
      <c r="P82" s="18"/>
    </row>
    <row r="83" spans="1:16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1"/>
      <c r="K83" s="22"/>
      <c r="L83" s="23"/>
      <c r="M83" s="24"/>
      <c r="N83" s="25"/>
      <c r="O83" s="26"/>
      <c r="P83" s="19"/>
    </row>
    <row r="84" spans="1:16" x14ac:dyDescent="0.3">
      <c r="L84" s="27">
        <f>SUM(L56:L83)</f>
        <v>3908.078</v>
      </c>
      <c r="M84" s="28">
        <f>SUM(M56:M83)</f>
        <v>63340</v>
      </c>
      <c r="N84" s="29">
        <f>SUM(N56:N83)</f>
        <v>0</v>
      </c>
      <c r="O84" s="30">
        <f>SUM(O56:O83)</f>
        <v>0</v>
      </c>
    </row>
    <row r="86" spans="1:16" x14ac:dyDescent="0.3">
      <c r="A86" s="31" t="s">
        <v>81</v>
      </c>
      <c r="B86" s="31"/>
      <c r="C86" s="31"/>
      <c r="D86" s="31"/>
      <c r="E86" s="31" t="s">
        <v>16</v>
      </c>
      <c r="F86" s="31" t="s">
        <v>13</v>
      </c>
      <c r="G86" s="31" t="s">
        <v>54</v>
      </c>
      <c r="H86" s="31" t="s">
        <v>52</v>
      </c>
      <c r="I86" s="31" t="s">
        <v>55</v>
      </c>
      <c r="J86" s="32" t="s">
        <v>20</v>
      </c>
      <c r="K86" s="33" t="s">
        <v>21</v>
      </c>
      <c r="L86" s="7" t="s">
        <v>22</v>
      </c>
      <c r="M86" s="8" t="s">
        <v>23</v>
      </c>
      <c r="N86" s="9" t="s">
        <v>24</v>
      </c>
      <c r="O86" s="10" t="s">
        <v>25</v>
      </c>
      <c r="P86" s="11" t="s">
        <v>26</v>
      </c>
    </row>
    <row r="87" spans="1:16" x14ac:dyDescent="0.3">
      <c r="A87" s="20" t="s">
        <v>83</v>
      </c>
      <c r="B87" s="40"/>
      <c r="C87" s="40"/>
      <c r="D87" s="40"/>
      <c r="E87" s="40"/>
      <c r="F87" s="40"/>
      <c r="G87" s="40"/>
      <c r="H87" s="40"/>
      <c r="I87" s="40"/>
      <c r="J87" s="41"/>
      <c r="K87" s="42"/>
      <c r="L87" s="43"/>
      <c r="M87" s="47">
        <f>SUM((M20+M32+M37+M42+M53+M85)*0.05)</f>
        <v>30466.856</v>
      </c>
      <c r="N87" s="44"/>
      <c r="O87" s="45"/>
      <c r="P87" s="46"/>
    </row>
    <row r="88" spans="1:16" x14ac:dyDescent="0.3">
      <c r="A88" s="20" t="s">
        <v>86</v>
      </c>
      <c r="B88" s="20"/>
      <c r="C88" s="20"/>
      <c r="D88" s="20"/>
      <c r="E88" s="20"/>
      <c r="F88" s="20"/>
      <c r="G88" s="20"/>
      <c r="H88" s="20"/>
      <c r="I88" s="20"/>
      <c r="J88" s="21"/>
      <c r="K88" s="22"/>
      <c r="L88" s="23"/>
      <c r="M88" s="24">
        <f>SUM((M20+M32+M37+M42+M53+M85)*0.05)</f>
        <v>30466.856</v>
      </c>
      <c r="N88" s="25"/>
      <c r="O88" s="26"/>
      <c r="P88" s="19"/>
    </row>
    <row r="89" spans="1:16" x14ac:dyDescent="0.3">
      <c r="L89" s="27">
        <f>SUM(L88:L88)</f>
        <v>0</v>
      </c>
      <c r="M89" s="28">
        <f>SUM(M88:M88)</f>
        <v>30466.856</v>
      </c>
      <c r="N89" s="29">
        <f>SUM(N88:N88)</f>
        <v>0</v>
      </c>
      <c r="O89" s="30">
        <f>SUM(O88:O88)</f>
        <v>0</v>
      </c>
    </row>
    <row r="91" spans="1:16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34" t="s">
        <v>82</v>
      </c>
      <c r="K91" s="35"/>
      <c r="L91" s="36">
        <f>L20+L32+L37+L42+L53+L84+L89</f>
        <v>41195.678304000001</v>
      </c>
      <c r="M91" s="37">
        <f>M20+M32+M37+M42+M53+M84+M89</f>
        <v>703143.97600000002</v>
      </c>
      <c r="N91" s="38">
        <f>N20+N32+N37+N42+N53+N84+N89</f>
        <v>0</v>
      </c>
      <c r="O91" s="39">
        <f>O20+O32+O37+O42+O53+O84+O89</f>
        <v>0</v>
      </c>
      <c r="P91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opLeftCell="A30" workbookViewId="0">
      <selection activeCell="K19" sqref="K19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6.1699999999999998E-2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46176</v>
      </c>
    </row>
    <row r="6" spans="1:16" x14ac:dyDescent="0.3">
      <c r="A6" s="3" t="s">
        <v>12</v>
      </c>
      <c r="C6">
        <v>14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26747</v>
      </c>
      <c r="L10" s="14">
        <f>(J10*I10*F10) + (K10*I10*F10*L3)</f>
        <v>9901.7394000000004</v>
      </c>
      <c r="M10" s="15">
        <f>(J10*I10*F10/L3) + (K10*I10*F10)</f>
        <v>160482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v>5577</v>
      </c>
      <c r="L12" s="14">
        <f>(J12*I12*F12) + (K12*I12*F12*L3)</f>
        <v>1376.4035999999999</v>
      </c>
      <c r="M12" s="15">
        <f>(J12*I12*F12/L3) + (K12*I12*F12)</f>
        <v>22308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34</v>
      </c>
      <c r="F14">
        <v>3</v>
      </c>
      <c r="I14">
        <v>2</v>
      </c>
      <c r="J14" s="12"/>
      <c r="K14" s="13">
        <v>31881</v>
      </c>
      <c r="L14" s="14">
        <f>(J14*I14*F14) + (K14*I14*F14*L3)</f>
        <v>11802.3462</v>
      </c>
      <c r="M14" s="15">
        <f>(J14*I14*F14/L3) + (K14*I14*F14)</f>
        <v>191286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35</v>
      </c>
      <c r="H15" t="s">
        <v>31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36</v>
      </c>
      <c r="F16">
        <v>3</v>
      </c>
      <c r="I16">
        <v>2</v>
      </c>
      <c r="J16" s="12"/>
      <c r="K16" s="13">
        <f>23400+1200</f>
        <v>24600</v>
      </c>
      <c r="L16" s="14">
        <f>(J16*I16*F16) + (K16*I16*F16*L3)</f>
        <v>9106.92</v>
      </c>
      <c r="M16" s="15">
        <f>(J16*I16*F16/L3) + (K16*I16*F16)</f>
        <v>147600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37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38</v>
      </c>
      <c r="F18">
        <v>2</v>
      </c>
      <c r="I18">
        <v>2</v>
      </c>
      <c r="J18" s="12"/>
      <c r="K18" s="13">
        <v>22500</v>
      </c>
      <c r="L18" s="14">
        <f>(J18*I18*F18) + (K18*I18*F18*L3)</f>
        <v>5553</v>
      </c>
      <c r="M18" s="15">
        <f>(J18*I18*F18/L3) + (K18*I18*F18)</f>
        <v>90000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37740.409200000002</v>
      </c>
      <c r="M20" s="28">
        <f>SUM(M8:M19)</f>
        <v>611676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39</v>
      </c>
      <c r="B22" s="31"/>
      <c r="C22" s="31"/>
      <c r="D22" s="31"/>
      <c r="E22" s="31" t="s">
        <v>16</v>
      </c>
      <c r="F22" s="31"/>
      <c r="G22" s="31" t="s">
        <v>40</v>
      </c>
      <c r="H22" s="31" t="s">
        <v>41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42</v>
      </c>
      <c r="C24" t="s">
        <v>43</v>
      </c>
      <c r="D24" t="s">
        <v>27</v>
      </c>
      <c r="G24" t="s">
        <v>44</v>
      </c>
      <c r="H24" t="s">
        <v>44</v>
      </c>
      <c r="I24">
        <v>2</v>
      </c>
      <c r="J24" s="12"/>
      <c r="K24" s="13">
        <f>7690*1.15*1.2</f>
        <v>10612.199999999999</v>
      </c>
      <c r="L24" s="14">
        <f>(J24*I24) + (K24*I24*L3)</f>
        <v>1309.5454799999998</v>
      </c>
      <c r="M24" s="15">
        <f>(J24*I24/L3) + (K24*I24)</f>
        <v>21224.399999999998</v>
      </c>
      <c r="N24" s="16">
        <f t="shared" ref="N24:N30" si="0">P24*L24</f>
        <v>0</v>
      </c>
      <c r="O24" s="17">
        <f t="shared" ref="O24:O30" si="1">P24*M24</f>
        <v>0</v>
      </c>
      <c r="P24" s="18"/>
    </row>
    <row r="25" spans="1:16" x14ac:dyDescent="0.3">
      <c r="A25" t="s">
        <v>27</v>
      </c>
      <c r="C25" t="s">
        <v>43</v>
      </c>
      <c r="D25" t="s">
        <v>45</v>
      </c>
      <c r="G25" t="s">
        <v>44</v>
      </c>
      <c r="H25" t="s">
        <v>44</v>
      </c>
      <c r="I25">
        <v>2</v>
      </c>
      <c r="J25" s="12"/>
      <c r="K25" s="13">
        <f>7907*1.15*1.2</f>
        <v>10911.659999999998</v>
      </c>
      <c r="L25" s="14">
        <f>(J25*I25) + (K25*I25*L3)</f>
        <v>1346.4988439999997</v>
      </c>
      <c r="M25" s="15">
        <f>(J25*I25/L3) + (K25*I25)</f>
        <v>21823.319999999996</v>
      </c>
      <c r="N25" s="16">
        <f t="shared" si="0"/>
        <v>0</v>
      </c>
      <c r="O25" s="17">
        <f t="shared" si="1"/>
        <v>0</v>
      </c>
      <c r="P25" s="18"/>
    </row>
    <row r="26" spans="1:16" x14ac:dyDescent="0.3">
      <c r="A26" t="s">
        <v>45</v>
      </c>
      <c r="C26" t="s">
        <v>43</v>
      </c>
      <c r="D26" t="s">
        <v>46</v>
      </c>
      <c r="G26" t="s">
        <v>44</v>
      </c>
      <c r="H26" t="s">
        <v>44</v>
      </c>
      <c r="I26">
        <v>2</v>
      </c>
      <c r="J26" s="12"/>
      <c r="K26" s="13">
        <f>6178*1.15*1.2</f>
        <v>8525.64</v>
      </c>
      <c r="L26" s="14">
        <f>(J26*I26) + (K26*I26*L3)</f>
        <v>1052.0639759999999</v>
      </c>
      <c r="M26" s="15">
        <f>(J26*I26/L3) + (K26*I26)</f>
        <v>17051.28</v>
      </c>
      <c r="N26" s="16">
        <f t="shared" si="0"/>
        <v>0</v>
      </c>
      <c r="O26" s="17">
        <f t="shared" si="1"/>
        <v>0</v>
      </c>
      <c r="P26" s="18"/>
    </row>
    <row r="27" spans="1:16" x14ac:dyDescent="0.3">
      <c r="A27" t="s">
        <v>46</v>
      </c>
      <c r="C27" t="s">
        <v>43</v>
      </c>
      <c r="D27" t="s">
        <v>33</v>
      </c>
      <c r="G27" t="s">
        <v>44</v>
      </c>
      <c r="H27" t="s">
        <v>44</v>
      </c>
      <c r="I27">
        <v>2</v>
      </c>
      <c r="J27" s="12"/>
      <c r="K27" s="13">
        <f>5683*1.15*1.2</f>
        <v>7842.5399999999991</v>
      </c>
      <c r="L27" s="14">
        <f>(J27*I27) + (K27*I27*L3)</f>
        <v>967.76943599999981</v>
      </c>
      <c r="M27" s="15">
        <f>(J27*I27/L3) + (K27*I27)</f>
        <v>15685.079999999998</v>
      </c>
      <c r="N27" s="16">
        <f t="shared" si="0"/>
        <v>0</v>
      </c>
      <c r="O27" s="17">
        <f t="shared" si="1"/>
        <v>0</v>
      </c>
      <c r="P27" s="18"/>
    </row>
    <row r="28" spans="1:16" x14ac:dyDescent="0.3">
      <c r="A28" t="s">
        <v>33</v>
      </c>
      <c r="C28" t="s">
        <v>43</v>
      </c>
      <c r="D28" t="s">
        <v>46</v>
      </c>
      <c r="G28" t="s">
        <v>44</v>
      </c>
      <c r="H28" t="s">
        <v>44</v>
      </c>
      <c r="I28">
        <v>2</v>
      </c>
      <c r="J28" s="12"/>
      <c r="K28" s="13">
        <f>5683*1.15*1.2</f>
        <v>7842.5399999999991</v>
      </c>
      <c r="L28" s="14">
        <f>(J28*I28) + (K28*I28*L3)</f>
        <v>967.76943599999981</v>
      </c>
      <c r="M28" s="15">
        <f>(J28*I28/L3) + (K28*I28)</f>
        <v>15685.079999999998</v>
      </c>
      <c r="N28" s="16">
        <f t="shared" si="0"/>
        <v>0</v>
      </c>
      <c r="O28" s="17">
        <f t="shared" si="1"/>
        <v>0</v>
      </c>
      <c r="P28" s="18"/>
    </row>
    <row r="29" spans="1:16" x14ac:dyDescent="0.3">
      <c r="A29" t="s">
        <v>46</v>
      </c>
      <c r="C29" t="s">
        <v>43</v>
      </c>
      <c r="D29" t="s">
        <v>35</v>
      </c>
      <c r="G29" t="s">
        <v>44</v>
      </c>
      <c r="H29" t="s">
        <v>44</v>
      </c>
      <c r="I29">
        <v>2</v>
      </c>
      <c r="J29" s="12"/>
      <c r="K29" s="13">
        <f>5697*1.15*1.2</f>
        <v>7861.8599999999988</v>
      </c>
      <c r="L29" s="14">
        <f>(J29*I29) + (K29*I29*L3)</f>
        <v>970.15352399999983</v>
      </c>
      <c r="M29" s="15">
        <f>(J29*I29/L3) + (K29*I29)</f>
        <v>15723.719999999998</v>
      </c>
      <c r="N29" s="16">
        <f t="shared" si="0"/>
        <v>0</v>
      </c>
      <c r="O29" s="17">
        <f t="shared" si="1"/>
        <v>0</v>
      </c>
      <c r="P29" s="18"/>
    </row>
    <row r="30" spans="1:16" x14ac:dyDescent="0.3">
      <c r="A30" t="s">
        <v>35</v>
      </c>
      <c r="C30" t="s">
        <v>43</v>
      </c>
      <c r="D30" t="s">
        <v>42</v>
      </c>
      <c r="G30" t="s">
        <v>44</v>
      </c>
      <c r="H30" t="s">
        <v>44</v>
      </c>
      <c r="I30">
        <v>2</v>
      </c>
      <c r="J30" s="12"/>
      <c r="K30" s="13">
        <f>10624*1.15*1.2</f>
        <v>14661.119999999997</v>
      </c>
      <c r="L30" s="14">
        <f>(J30*I30) + (K30*I30*L3)</f>
        <v>1809.1822079999995</v>
      </c>
      <c r="M30" s="15">
        <f>(J30*I30/L3) + (K30*I30)</f>
        <v>29322.239999999994</v>
      </c>
      <c r="N30" s="16">
        <f t="shared" si="0"/>
        <v>0</v>
      </c>
      <c r="O30" s="17">
        <f t="shared" si="1"/>
        <v>0</v>
      </c>
      <c r="P30" s="18"/>
    </row>
    <row r="31" spans="1:16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2"/>
      <c r="L31" s="23"/>
      <c r="M31" s="24"/>
      <c r="N31" s="25"/>
      <c r="O31" s="26"/>
      <c r="P31" s="19"/>
    </row>
    <row r="32" spans="1:16" x14ac:dyDescent="0.3">
      <c r="L32" s="27">
        <f>SUM(L23:L31)</f>
        <v>8422.9829039999986</v>
      </c>
      <c r="M32" s="28">
        <f>SUM(M23:M31)</f>
        <v>136515.12</v>
      </c>
      <c r="N32" s="29">
        <f>SUM(N23:N31)</f>
        <v>0</v>
      </c>
      <c r="O32" s="30">
        <f>SUM(O23:O31)</f>
        <v>0</v>
      </c>
    </row>
    <row r="33" spans="1:16" hidden="1" x14ac:dyDescent="0.3"/>
    <row r="34" spans="1:16" hidden="1" x14ac:dyDescent="0.3">
      <c r="A34" s="31" t="s">
        <v>47</v>
      </c>
      <c r="B34" s="31"/>
      <c r="C34" s="31"/>
      <c r="D34" s="31"/>
      <c r="E34" s="31" t="s">
        <v>16</v>
      </c>
      <c r="F34" s="31"/>
      <c r="G34" s="31" t="s">
        <v>40</v>
      </c>
      <c r="H34" s="31" t="s">
        <v>48</v>
      </c>
      <c r="I34" s="31" t="s">
        <v>7</v>
      </c>
      <c r="J34" s="32" t="s">
        <v>20</v>
      </c>
      <c r="K34" s="33" t="s">
        <v>21</v>
      </c>
      <c r="L34" s="7" t="s">
        <v>22</v>
      </c>
      <c r="M34" s="8" t="s">
        <v>23</v>
      </c>
      <c r="N34" s="9" t="s">
        <v>24</v>
      </c>
      <c r="O34" s="10" t="s">
        <v>25</v>
      </c>
      <c r="P34" s="11" t="s">
        <v>26</v>
      </c>
    </row>
    <row r="35" spans="1:16" hidden="1" x14ac:dyDescent="0.3">
      <c r="J35" s="12"/>
      <c r="K35" s="13"/>
      <c r="L35" s="14"/>
      <c r="M35" s="15"/>
      <c r="N35" s="16"/>
      <c r="O35" s="17"/>
      <c r="P35" s="18"/>
    </row>
    <row r="36" spans="1:16" hidden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2"/>
      <c r="L36" s="23"/>
      <c r="M36" s="24"/>
      <c r="N36" s="25"/>
      <c r="O36" s="26"/>
      <c r="P36" s="19"/>
    </row>
    <row r="37" spans="1:16" hidden="1" x14ac:dyDescent="0.3">
      <c r="L37" s="27">
        <f>SUM(L35:L36)</f>
        <v>0</v>
      </c>
      <c r="M37" s="28">
        <f>SUM(M35:M36)</f>
        <v>0</v>
      </c>
      <c r="N37" s="29">
        <f>SUM(N35:N36)</f>
        <v>0</v>
      </c>
      <c r="O37" s="30">
        <f>SUM(O35:O36)</f>
        <v>0</v>
      </c>
    </row>
    <row r="38" spans="1:16" hidden="1" x14ac:dyDescent="0.3"/>
    <row r="39" spans="1:16" hidden="1" x14ac:dyDescent="0.3">
      <c r="A39" s="31" t="s">
        <v>49</v>
      </c>
      <c r="B39" s="31"/>
      <c r="C39" s="31"/>
      <c r="D39" s="31" t="s">
        <v>50</v>
      </c>
      <c r="E39" s="31" t="s">
        <v>16</v>
      </c>
      <c r="F39" s="31"/>
      <c r="G39" s="31" t="s">
        <v>51</v>
      </c>
      <c r="H39" s="31" t="s">
        <v>52</v>
      </c>
      <c r="I39" s="31" t="s">
        <v>13</v>
      </c>
      <c r="J39" s="32" t="s">
        <v>20</v>
      </c>
      <c r="K39" s="33" t="s">
        <v>21</v>
      </c>
      <c r="L39" s="7" t="s">
        <v>22</v>
      </c>
      <c r="M39" s="8" t="s">
        <v>23</v>
      </c>
      <c r="N39" s="9" t="s">
        <v>24</v>
      </c>
      <c r="O39" s="10" t="s">
        <v>25</v>
      </c>
      <c r="P39" s="11" t="s">
        <v>26</v>
      </c>
    </row>
    <row r="40" spans="1:16" hidden="1" x14ac:dyDescent="0.3">
      <c r="J40" s="12"/>
      <c r="K40" s="13"/>
      <c r="L40" s="14"/>
      <c r="M40" s="15"/>
      <c r="N40" s="16"/>
      <c r="O40" s="17"/>
      <c r="P40" s="18"/>
    </row>
    <row r="41" spans="1:16" hidden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2"/>
      <c r="L41" s="23"/>
      <c r="M41" s="24"/>
      <c r="N41" s="25"/>
      <c r="O41" s="26"/>
      <c r="P41" s="19"/>
    </row>
    <row r="42" spans="1:16" hidden="1" x14ac:dyDescent="0.3">
      <c r="L42" s="27">
        <f>SUM(L40:L41)</f>
        <v>0</v>
      </c>
      <c r="M42" s="28">
        <f>SUM(M40:M41)</f>
        <v>0</v>
      </c>
      <c r="N42" s="29">
        <f>SUM(N40:N41)</f>
        <v>0</v>
      </c>
      <c r="O42" s="30">
        <f>SUM(O40:O41)</f>
        <v>0</v>
      </c>
    </row>
    <row r="44" spans="1:16" x14ac:dyDescent="0.3">
      <c r="A44" s="31" t="s">
        <v>53</v>
      </c>
      <c r="B44" s="31"/>
      <c r="C44" s="31"/>
      <c r="D44" s="31"/>
      <c r="E44" s="31" t="s">
        <v>16</v>
      </c>
      <c r="F44" s="31"/>
      <c r="G44" s="31" t="s">
        <v>54</v>
      </c>
      <c r="H44" s="31" t="s">
        <v>52</v>
      </c>
      <c r="I44" s="31" t="s">
        <v>55</v>
      </c>
      <c r="J44" s="32" t="s">
        <v>20</v>
      </c>
      <c r="K44" s="33" t="s">
        <v>21</v>
      </c>
      <c r="L44" s="7" t="s">
        <v>22</v>
      </c>
      <c r="M44" s="8" t="s">
        <v>23</v>
      </c>
      <c r="N44" s="9" t="s">
        <v>24</v>
      </c>
      <c r="O44" s="10" t="s">
        <v>25</v>
      </c>
      <c r="P44" s="11" t="s">
        <v>26</v>
      </c>
    </row>
    <row r="45" spans="1:16" x14ac:dyDescent="0.3">
      <c r="J45" s="12"/>
      <c r="K45" s="13"/>
      <c r="L45" s="14"/>
      <c r="M45" s="15"/>
      <c r="N45" s="16"/>
      <c r="O45" s="17"/>
      <c r="P45" s="18"/>
    </row>
    <row r="46" spans="1:16" x14ac:dyDescent="0.3">
      <c r="A46" t="s">
        <v>45</v>
      </c>
      <c r="C46" t="s">
        <v>43</v>
      </c>
      <c r="D46" t="s">
        <v>30</v>
      </c>
      <c r="G46" t="s">
        <v>44</v>
      </c>
      <c r="I46">
        <v>2</v>
      </c>
      <c r="J46" s="12"/>
      <c r="K46" s="13">
        <v>400</v>
      </c>
      <c r="L46" s="14">
        <f>(J46*I46) + (K46*I46*L3)</f>
        <v>49.36</v>
      </c>
      <c r="M46" s="15">
        <f>(J46*I46/L3) + (K46*I46)</f>
        <v>800</v>
      </c>
      <c r="N46" s="16">
        <f>P46*L46</f>
        <v>0</v>
      </c>
      <c r="O46" s="17">
        <f>P46*M46</f>
        <v>0</v>
      </c>
      <c r="P46" s="18"/>
    </row>
    <row r="47" spans="1:16" x14ac:dyDescent="0.3">
      <c r="A47" t="s">
        <v>30</v>
      </c>
      <c r="C47" t="s">
        <v>43</v>
      </c>
      <c r="D47" t="s">
        <v>45</v>
      </c>
      <c r="G47" t="s">
        <v>44</v>
      </c>
      <c r="I47">
        <v>2</v>
      </c>
      <c r="J47" s="12"/>
      <c r="K47" s="13">
        <v>400</v>
      </c>
      <c r="L47" s="14">
        <f>(J47*I47) + (K47*I47*L3)</f>
        <v>49.36</v>
      </c>
      <c r="M47" s="15">
        <f>(J47*I47/L3) + (K47*I47)</f>
        <v>800</v>
      </c>
      <c r="N47" s="16">
        <f>P47*L47</f>
        <v>0</v>
      </c>
      <c r="O47" s="17">
        <f>P47*M47</f>
        <v>0</v>
      </c>
      <c r="P47" s="18"/>
    </row>
    <row r="48" spans="1:16" x14ac:dyDescent="0.3">
      <c r="A48" t="s">
        <v>30</v>
      </c>
      <c r="C48" t="s">
        <v>43</v>
      </c>
      <c r="D48" t="s">
        <v>65</v>
      </c>
      <c r="I48">
        <v>4</v>
      </c>
      <c r="J48" s="12"/>
      <c r="K48" s="13">
        <v>500</v>
      </c>
      <c r="L48" s="14"/>
      <c r="M48" s="15">
        <f>K48*I48</f>
        <v>2000</v>
      </c>
      <c r="N48" s="16"/>
      <c r="O48" s="17"/>
      <c r="P48" s="18"/>
    </row>
    <row r="49" spans="1:16" x14ac:dyDescent="0.3">
      <c r="A49" t="s">
        <v>27</v>
      </c>
      <c r="C49" t="s">
        <v>43</v>
      </c>
      <c r="D49" t="s">
        <v>85</v>
      </c>
      <c r="I49">
        <v>2</v>
      </c>
      <c r="J49" s="12"/>
      <c r="K49" s="13">
        <v>1500</v>
      </c>
      <c r="L49" s="14"/>
      <c r="M49" s="15">
        <f>K49*I49</f>
        <v>3000</v>
      </c>
      <c r="N49" s="16"/>
      <c r="O49" s="17"/>
      <c r="P49" s="18"/>
    </row>
    <row r="50" spans="1:16" x14ac:dyDescent="0.3">
      <c r="A50" t="s">
        <v>42</v>
      </c>
      <c r="C50" t="s">
        <v>43</v>
      </c>
      <c r="D50" t="s">
        <v>37</v>
      </c>
      <c r="G50" t="s">
        <v>44</v>
      </c>
      <c r="I50">
        <v>2</v>
      </c>
      <c r="J50" s="12"/>
      <c r="K50" s="13">
        <v>0</v>
      </c>
      <c r="L50" s="14">
        <f>(J50*I50) + (K50*I50*L3)</f>
        <v>0</v>
      </c>
      <c r="M50" s="15">
        <f>(J50*I50/L3) + (K50*I50)</f>
        <v>0</v>
      </c>
      <c r="N50" s="16">
        <f>P50*L50</f>
        <v>0</v>
      </c>
      <c r="O50" s="17">
        <f>P50*M50</f>
        <v>0</v>
      </c>
      <c r="P50" s="18"/>
    </row>
    <row r="51" spans="1:16" x14ac:dyDescent="0.3">
      <c r="A51" t="s">
        <v>37</v>
      </c>
      <c r="C51" t="s">
        <v>43</v>
      </c>
      <c r="D51" t="s">
        <v>42</v>
      </c>
      <c r="G51" t="s">
        <v>44</v>
      </c>
      <c r="I51">
        <v>2</v>
      </c>
      <c r="J51" s="12"/>
      <c r="K51" s="13">
        <v>0</v>
      </c>
      <c r="L51" s="14">
        <f>(J51*I51) + (K51*I51*L3)</f>
        <v>0</v>
      </c>
      <c r="M51" s="15">
        <f>(J51*I51/L3) + (K51*I51)</f>
        <v>0</v>
      </c>
      <c r="N51" s="16">
        <f>P51*L51</f>
        <v>0</v>
      </c>
      <c r="O51" s="17">
        <f>P51*M51</f>
        <v>0</v>
      </c>
      <c r="P51" s="18"/>
    </row>
    <row r="52" spans="1:1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2"/>
      <c r="L52" s="23"/>
      <c r="M52" s="24"/>
      <c r="N52" s="25"/>
      <c r="O52" s="26"/>
      <c r="P52" s="19"/>
    </row>
    <row r="53" spans="1:16" x14ac:dyDescent="0.3">
      <c r="L53" s="27">
        <f>SUM(L45:L52)</f>
        <v>98.72</v>
      </c>
      <c r="M53" s="28">
        <f>SUM(M45:M52)</f>
        <v>6600</v>
      </c>
      <c r="N53" s="29">
        <f>SUM(N45:N52)</f>
        <v>0</v>
      </c>
      <c r="O53" s="30">
        <f>SUM(O45:O52)</f>
        <v>0</v>
      </c>
    </row>
    <row r="55" spans="1:16" x14ac:dyDescent="0.3">
      <c r="A55" s="31" t="s">
        <v>56</v>
      </c>
      <c r="B55" s="31"/>
      <c r="C55" s="31"/>
      <c r="D55" s="31"/>
      <c r="E55" s="31" t="s">
        <v>16</v>
      </c>
      <c r="F55" s="31"/>
      <c r="G55" s="31" t="s">
        <v>54</v>
      </c>
      <c r="H55" s="31" t="s">
        <v>52</v>
      </c>
      <c r="I55" s="31" t="s">
        <v>55</v>
      </c>
      <c r="J55" s="32" t="s">
        <v>20</v>
      </c>
      <c r="K55" s="33" t="s">
        <v>21</v>
      </c>
      <c r="L55" s="7" t="s">
        <v>22</v>
      </c>
      <c r="M55" s="8" t="s">
        <v>23</v>
      </c>
      <c r="N55" s="9" t="s">
        <v>24</v>
      </c>
      <c r="O55" s="10" t="s">
        <v>25</v>
      </c>
      <c r="P55" s="11" t="s">
        <v>26</v>
      </c>
    </row>
    <row r="56" spans="1:16" x14ac:dyDescent="0.3">
      <c r="A56" t="s">
        <v>57</v>
      </c>
      <c r="I56">
        <v>2</v>
      </c>
      <c r="J56" s="12"/>
      <c r="K56" s="13">
        <v>0</v>
      </c>
      <c r="L56" s="14">
        <f>(J56*I56) + (K56*I56*L3)</f>
        <v>0</v>
      </c>
      <c r="M56" s="15">
        <f>(J56*I56/L3) + (K56*I56)</f>
        <v>0</v>
      </c>
      <c r="N56" s="16">
        <f t="shared" ref="N56:N82" si="2">P56*L56</f>
        <v>0</v>
      </c>
      <c r="O56" s="17">
        <f t="shared" ref="O56:O82" si="3">P56*M56</f>
        <v>0</v>
      </c>
      <c r="P56" s="18"/>
    </row>
    <row r="57" spans="1:16" x14ac:dyDescent="0.3">
      <c r="A57" t="s">
        <v>58</v>
      </c>
      <c r="I57">
        <v>2</v>
      </c>
      <c r="J57" s="12"/>
      <c r="K57" s="13">
        <v>0</v>
      </c>
      <c r="L57" s="14">
        <f>(J57*I57) + (K57*I57*L3)</f>
        <v>0</v>
      </c>
      <c r="M57" s="15">
        <f>(J57*I57/L3) + (K57*I57)</f>
        <v>0</v>
      </c>
      <c r="N57" s="16">
        <f t="shared" si="2"/>
        <v>0</v>
      </c>
      <c r="O57" s="17">
        <f t="shared" si="3"/>
        <v>0</v>
      </c>
      <c r="P57" s="18"/>
    </row>
    <row r="58" spans="1:16" x14ac:dyDescent="0.3">
      <c r="A58" t="s">
        <v>59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60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61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62</v>
      </c>
      <c r="I61">
        <v>2</v>
      </c>
      <c r="J61" s="12"/>
      <c r="K61" s="13">
        <v>9920</v>
      </c>
      <c r="L61" s="14">
        <f>(J61*I61) + (K61*I61*L3)</f>
        <v>1224.1279999999999</v>
      </c>
      <c r="M61" s="15">
        <f>(J61*I61/L3) + (K61*I61)</f>
        <v>19840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63</v>
      </c>
      <c r="I62">
        <v>2</v>
      </c>
      <c r="J62" s="12"/>
      <c r="K62" s="13">
        <v>0</v>
      </c>
      <c r="L62" s="14">
        <f>(J62*I62) + (K62*I62*L3)</f>
        <v>0</v>
      </c>
      <c r="M62" s="15">
        <f>(J62*I62/L3) + (K62*I62)</f>
        <v>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64</v>
      </c>
      <c r="I63">
        <v>2</v>
      </c>
      <c r="J63" s="12"/>
      <c r="K63" s="13">
        <v>0</v>
      </c>
      <c r="L63" s="14">
        <f>(J63*I63) + (K63*I63*L3)</f>
        <v>0</v>
      </c>
      <c r="M63" s="15">
        <f>(J63*I63/L3) + (K63*I63)</f>
        <v>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65</v>
      </c>
      <c r="I64">
        <v>1</v>
      </c>
      <c r="J64" s="12"/>
      <c r="K64" s="13">
        <f>2900*4</f>
        <v>11600</v>
      </c>
      <c r="L64" s="14">
        <f>(J64*I64) + (K64*I64*L3)</f>
        <v>715.72</v>
      </c>
      <c r="M64" s="15">
        <f>(J64*I64/L3) + (K64*I64)</f>
        <v>11600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66</v>
      </c>
      <c r="I65">
        <v>1</v>
      </c>
      <c r="J65" s="12"/>
      <c r="K65" s="13">
        <f>1450*22</f>
        <v>31900</v>
      </c>
      <c r="L65" s="14">
        <f>(J65*I65) + (K65*I65*L3)</f>
        <v>1968.23</v>
      </c>
      <c r="M65" s="15">
        <f>(J65*I65/L3) + (K65*I65)</f>
        <v>31900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67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68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69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70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71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72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73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74</v>
      </c>
      <c r="I73">
        <v>2</v>
      </c>
      <c r="J73" s="12"/>
      <c r="K73" s="13">
        <v>0</v>
      </c>
      <c r="L73" s="14">
        <f>(J73*I73) + (K73*I73*L3)</f>
        <v>0</v>
      </c>
      <c r="M73" s="15">
        <f>(J73*I73/L3) + (K73*I73)</f>
        <v>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t="s">
        <v>75</v>
      </c>
      <c r="I74">
        <v>2</v>
      </c>
      <c r="J74" s="12"/>
      <c r="K74" s="13">
        <v>0</v>
      </c>
      <c r="L74" s="14">
        <f>(J74*I74) + (K74*I74*L3)</f>
        <v>0</v>
      </c>
      <c r="M74" s="15">
        <f>(J74*I74/L3) + (K74*I74)</f>
        <v>0</v>
      </c>
      <c r="N74" s="16">
        <f t="shared" si="2"/>
        <v>0</v>
      </c>
      <c r="O74" s="17">
        <f t="shared" si="3"/>
        <v>0</v>
      </c>
      <c r="P74" s="18"/>
    </row>
    <row r="75" spans="1:16" x14ac:dyDescent="0.3">
      <c r="A75" t="s">
        <v>76</v>
      </c>
      <c r="I75">
        <v>2</v>
      </c>
      <c r="J75" s="12"/>
      <c r="K75" s="13">
        <v>0</v>
      </c>
      <c r="L75" s="14">
        <f>(J75*I75) + (K75*I75*L3)</f>
        <v>0</v>
      </c>
      <c r="M75" s="15">
        <f>(J75*I75/L3) + (K75*I75)</f>
        <v>0</v>
      </c>
      <c r="N75" s="16">
        <f t="shared" si="2"/>
        <v>0</v>
      </c>
      <c r="O75" s="17">
        <f t="shared" si="3"/>
        <v>0</v>
      </c>
      <c r="P75" s="18"/>
    </row>
    <row r="76" spans="1:16" x14ac:dyDescent="0.3">
      <c r="A76" t="s">
        <v>75</v>
      </c>
      <c r="I76">
        <v>2</v>
      </c>
      <c r="J76" s="12"/>
      <c r="K76" s="13">
        <v>0</v>
      </c>
      <c r="L76" s="14">
        <f>(J76*I76) + (K76*I76*L3)</f>
        <v>0</v>
      </c>
      <c r="M76" s="15">
        <f>(J76*I76/L3) + (K76*I76)</f>
        <v>0</v>
      </c>
      <c r="N76" s="16">
        <f t="shared" si="2"/>
        <v>0</v>
      </c>
      <c r="O76" s="17">
        <f t="shared" si="3"/>
        <v>0</v>
      </c>
      <c r="P76" s="18"/>
    </row>
    <row r="77" spans="1:16" x14ac:dyDescent="0.3">
      <c r="A77" t="s">
        <v>74</v>
      </c>
      <c r="I77">
        <v>2</v>
      </c>
      <c r="J77" s="12"/>
      <c r="K77" s="13">
        <v>0</v>
      </c>
      <c r="L77" s="14">
        <f>(J77*I77) + (K77*I77*L3)</f>
        <v>0</v>
      </c>
      <c r="M77" s="15">
        <f>(J77*I77/L3) + (K77*I77)</f>
        <v>0</v>
      </c>
      <c r="N77" s="16">
        <f t="shared" si="2"/>
        <v>0</v>
      </c>
      <c r="O77" s="17">
        <f t="shared" si="3"/>
        <v>0</v>
      </c>
      <c r="P77" s="18"/>
    </row>
    <row r="78" spans="1:16" x14ac:dyDescent="0.3">
      <c r="A78" t="s">
        <v>77</v>
      </c>
      <c r="I78">
        <v>2</v>
      </c>
      <c r="J78" s="12"/>
      <c r="K78" s="13">
        <v>0</v>
      </c>
      <c r="L78" s="14">
        <f>(J78*I78) + (K78*I78*L3)</f>
        <v>0</v>
      </c>
      <c r="M78" s="15">
        <f>(J78*I78/L3) + (K78*I78)</f>
        <v>0</v>
      </c>
      <c r="N78" s="16">
        <f t="shared" si="2"/>
        <v>0</v>
      </c>
      <c r="O78" s="17">
        <f t="shared" si="3"/>
        <v>0</v>
      </c>
      <c r="P78" s="18"/>
    </row>
    <row r="79" spans="1:16" x14ac:dyDescent="0.3">
      <c r="A79" t="s">
        <v>78</v>
      </c>
      <c r="I79">
        <v>2</v>
      </c>
      <c r="J79" s="12"/>
      <c r="K79" s="13">
        <v>0</v>
      </c>
      <c r="L79" s="14">
        <f>(J79*I79) + (K79*I79*L3)</f>
        <v>0</v>
      </c>
      <c r="M79" s="15">
        <f>(J79*I79/L3) + (K79*I79)</f>
        <v>0</v>
      </c>
      <c r="N79" s="16">
        <f t="shared" si="2"/>
        <v>0</v>
      </c>
      <c r="O79" s="17">
        <f t="shared" si="3"/>
        <v>0</v>
      </c>
      <c r="P79" s="18"/>
    </row>
    <row r="80" spans="1:16" x14ac:dyDescent="0.3">
      <c r="A80" t="s">
        <v>79</v>
      </c>
      <c r="I80">
        <v>2</v>
      </c>
      <c r="J80" s="12"/>
      <c r="K80" s="13">
        <v>0</v>
      </c>
      <c r="L80" s="14">
        <f>(J80*I80) + (K80*I80*L3)</f>
        <v>0</v>
      </c>
      <c r="M80" s="15">
        <f>(J80*I80/L3) + (K80*I80)</f>
        <v>0</v>
      </c>
      <c r="N80" s="16">
        <f t="shared" si="2"/>
        <v>0</v>
      </c>
      <c r="O80" s="17">
        <f t="shared" si="3"/>
        <v>0</v>
      </c>
      <c r="P80" s="18"/>
    </row>
    <row r="81" spans="1:16" x14ac:dyDescent="0.3">
      <c r="A81" t="s">
        <v>78</v>
      </c>
      <c r="I81">
        <v>2</v>
      </c>
      <c r="J81" s="12"/>
      <c r="K81" s="13">
        <v>0</v>
      </c>
      <c r="L81" s="14">
        <f>(J81*I81) + (K81*I81*L3)</f>
        <v>0</v>
      </c>
      <c r="M81" s="15">
        <f>(J81*I81/L3) + (K81*I81)</f>
        <v>0</v>
      </c>
      <c r="N81" s="16">
        <f t="shared" si="2"/>
        <v>0</v>
      </c>
      <c r="O81" s="17">
        <f t="shared" si="3"/>
        <v>0</v>
      </c>
      <c r="P81" s="18"/>
    </row>
    <row r="82" spans="1:16" x14ac:dyDescent="0.3">
      <c r="A82" t="s">
        <v>80</v>
      </c>
      <c r="I82">
        <v>2</v>
      </c>
      <c r="J82" s="12"/>
      <c r="K82" s="13">
        <v>0</v>
      </c>
      <c r="L82" s="14">
        <f>(J82*I82) + (K82*I82*L3)</f>
        <v>0</v>
      </c>
      <c r="M82" s="15">
        <f>(J82*I82/L3) + (K82*I82)</f>
        <v>0</v>
      </c>
      <c r="N82" s="16">
        <f t="shared" si="2"/>
        <v>0</v>
      </c>
      <c r="O82" s="17">
        <f t="shared" si="3"/>
        <v>0</v>
      </c>
      <c r="P82" s="18"/>
    </row>
    <row r="83" spans="1:16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1"/>
      <c r="K83" s="22"/>
      <c r="L83" s="23"/>
      <c r="M83" s="24"/>
      <c r="N83" s="25"/>
      <c r="O83" s="26"/>
      <c r="P83" s="19"/>
    </row>
    <row r="84" spans="1:16" x14ac:dyDescent="0.3">
      <c r="L84" s="27">
        <f>SUM(L56:L83)</f>
        <v>3908.078</v>
      </c>
      <c r="M84" s="28">
        <f>SUM(M56:M83)</f>
        <v>63340</v>
      </c>
      <c r="N84" s="29">
        <f>SUM(N56:N83)</f>
        <v>0</v>
      </c>
      <c r="O84" s="30">
        <f>SUM(O56:O83)</f>
        <v>0</v>
      </c>
    </row>
    <row r="86" spans="1:16" x14ac:dyDescent="0.3">
      <c r="A86" s="31" t="s">
        <v>81</v>
      </c>
      <c r="B86" s="31"/>
      <c r="C86" s="31"/>
      <c r="D86" s="31"/>
      <c r="E86" s="31" t="s">
        <v>16</v>
      </c>
      <c r="F86" s="31" t="s">
        <v>13</v>
      </c>
      <c r="G86" s="31" t="s">
        <v>54</v>
      </c>
      <c r="H86" s="31" t="s">
        <v>52</v>
      </c>
      <c r="I86" s="31" t="s">
        <v>55</v>
      </c>
      <c r="J86" s="32" t="s">
        <v>20</v>
      </c>
      <c r="K86" s="33" t="s">
        <v>21</v>
      </c>
      <c r="L86" s="7" t="s">
        <v>22</v>
      </c>
      <c r="M86" s="8" t="s">
        <v>23</v>
      </c>
      <c r="N86" s="9" t="s">
        <v>24</v>
      </c>
      <c r="O86" s="10" t="s">
        <v>25</v>
      </c>
      <c r="P86" s="11" t="s">
        <v>26</v>
      </c>
    </row>
    <row r="87" spans="1:16" x14ac:dyDescent="0.3">
      <c r="A87" s="20" t="s">
        <v>83</v>
      </c>
      <c r="B87" s="40"/>
      <c r="C87" s="40"/>
      <c r="D87" s="40"/>
      <c r="E87" s="40"/>
      <c r="F87" s="40"/>
      <c r="G87" s="40"/>
      <c r="H87" s="40"/>
      <c r="I87" s="40"/>
      <c r="J87" s="41"/>
      <c r="K87" s="42"/>
      <c r="L87" s="43"/>
      <c r="M87" s="24">
        <f>SUM((M20+M32+M37+M42+M53+M84)*0.05)</f>
        <v>40906.556000000004</v>
      </c>
      <c r="N87" s="44"/>
      <c r="O87" s="45"/>
      <c r="P87" s="46"/>
    </row>
    <row r="88" spans="1:16" x14ac:dyDescent="0.3">
      <c r="A88" s="20" t="s">
        <v>86</v>
      </c>
      <c r="B88" s="20"/>
      <c r="C88" s="20"/>
      <c r="D88" s="20"/>
      <c r="E88" s="20"/>
      <c r="F88" s="20"/>
      <c r="G88" s="20"/>
      <c r="H88" s="20"/>
      <c r="I88" s="20"/>
      <c r="J88" s="21"/>
      <c r="K88" s="22"/>
      <c r="L88" s="23"/>
      <c r="M88" s="24">
        <f>SUM((M20+M32+M37+M42+M53+M84)*0.05)</f>
        <v>40906.556000000004</v>
      </c>
      <c r="N88" s="25"/>
      <c r="O88" s="26"/>
      <c r="P88" s="19"/>
    </row>
    <row r="89" spans="1:16" x14ac:dyDescent="0.3">
      <c r="L89" s="27">
        <f>SUM(L88:L88)</f>
        <v>0</v>
      </c>
      <c r="M89" s="28">
        <f>SUM(M88:M88)</f>
        <v>40906.556000000004</v>
      </c>
      <c r="N89" s="29">
        <f>SUM(N88:N88)</f>
        <v>0</v>
      </c>
      <c r="O89" s="30">
        <f>SUM(O88:O88)</f>
        <v>0</v>
      </c>
    </row>
    <row r="91" spans="1:16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34" t="s">
        <v>82</v>
      </c>
      <c r="K91" s="35"/>
      <c r="L91" s="36">
        <f>L20+L32+L37+L42+L53+L84+L89</f>
        <v>50170.190104000001</v>
      </c>
      <c r="M91" s="37">
        <f>M20+M32+M37+M42+M53+M84+M89</f>
        <v>859037.67599999998</v>
      </c>
      <c r="N91" s="38">
        <f>N20+N32+N37+N42+N53+N84+N89</f>
        <v>0</v>
      </c>
      <c r="O91" s="39">
        <f>O20+O32+O37+O42+O53+O84+O89</f>
        <v>0</v>
      </c>
      <c r="P91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ED95D-912B-4D55-B705-FD5E8BFA78E9}">
  <dimension ref="A1:P91"/>
  <sheetViews>
    <sheetView topLeftCell="A74" workbookViewId="0">
      <selection activeCell="Q28" sqref="Q28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1" width="16" customWidth="1"/>
    <col min="12" max="12" width="16" hidden="1" customWidth="1"/>
    <col min="13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6.1699999999999998E-2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46176</v>
      </c>
    </row>
    <row r="6" spans="1:16" x14ac:dyDescent="0.3">
      <c r="A6" s="3" t="s">
        <v>12</v>
      </c>
      <c r="C6">
        <v>14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18375</v>
      </c>
      <c r="L10" s="14">
        <f>(J10*I10*F10) + (K10*I10*F10*L3)</f>
        <v>6802.4250000000002</v>
      </c>
      <c r="M10" s="15">
        <f>(J10*I10*F10/L3) + (K10*I10*F10)</f>
        <v>110250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f>5277*1.1</f>
        <v>5804.7000000000007</v>
      </c>
      <c r="L12" s="14">
        <f>(J12*I12*F12) + (K12*I12*F12*L3)</f>
        <v>1432.5999600000002</v>
      </c>
      <c r="M12" s="15">
        <f>(J12*I12*F12/L3) + (K12*I12*F12)</f>
        <v>23218.800000000003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34</v>
      </c>
      <c r="F14">
        <v>3</v>
      </c>
      <c r="I14">
        <v>2</v>
      </c>
      <c r="J14" s="12"/>
      <c r="K14" s="13">
        <v>21912</v>
      </c>
      <c r="L14" s="14">
        <f>(J14*I14*F14) + (K14*I14*F14*L3)</f>
        <v>8111.8224</v>
      </c>
      <c r="M14" s="15">
        <f>(J14*I14*F14/L3) + (K14*I14*F14)</f>
        <v>131472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35</v>
      </c>
      <c r="H15" t="s">
        <v>31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36</v>
      </c>
      <c r="F16">
        <v>3</v>
      </c>
      <c r="I16">
        <v>2</v>
      </c>
      <c r="J16" s="12"/>
      <c r="K16" s="13">
        <v>25600</v>
      </c>
      <c r="L16" s="14">
        <f>(J16*I16*F16) + (K16*I16*F16*L3)</f>
        <v>9477.119999999999</v>
      </c>
      <c r="M16" s="15">
        <f>(J16*I16*F16/L3) + (K16*I16*F16)</f>
        <v>153600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37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38</v>
      </c>
      <c r="F18">
        <v>2</v>
      </c>
      <c r="I18">
        <v>2</v>
      </c>
      <c r="J18" s="12"/>
      <c r="K18" s="13">
        <f>19000*1.1</f>
        <v>20900</v>
      </c>
      <c r="L18" s="14">
        <f>(J18*I18*F18) + (K18*I18*F18*L3)</f>
        <v>5158.12</v>
      </c>
      <c r="M18" s="15">
        <f>(J18*I18*F18/L3) + (K18*I18*F18)</f>
        <v>83600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30982.087359999998</v>
      </c>
      <c r="M20" s="28">
        <f>SUM(M8:M19)</f>
        <v>502140.8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39</v>
      </c>
      <c r="B22" s="31"/>
      <c r="C22" s="31"/>
      <c r="D22" s="31"/>
      <c r="E22" s="31" t="s">
        <v>16</v>
      </c>
      <c r="F22" s="31"/>
      <c r="G22" s="31" t="s">
        <v>40</v>
      </c>
      <c r="H22" s="31" t="s">
        <v>41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42</v>
      </c>
      <c r="C24" t="s">
        <v>43</v>
      </c>
      <c r="D24" t="s">
        <v>27</v>
      </c>
      <c r="G24" t="s">
        <v>44</v>
      </c>
      <c r="H24" t="s">
        <v>44</v>
      </c>
      <c r="I24">
        <v>2</v>
      </c>
      <c r="J24" s="12"/>
      <c r="K24" s="13">
        <f>5025*1.15*1.2</f>
        <v>6934.5</v>
      </c>
      <c r="L24" s="14">
        <f>(J24*I24) + (K24*I24*L3)</f>
        <v>855.71730000000002</v>
      </c>
      <c r="M24" s="15">
        <f>(J24*I24/L3) + (K24*I24)</f>
        <v>13869</v>
      </c>
      <c r="N24" s="16">
        <f t="shared" ref="N24:N30" si="0">P24*L24</f>
        <v>0</v>
      </c>
      <c r="O24" s="17">
        <f t="shared" ref="O24:O30" si="1">P24*M24</f>
        <v>0</v>
      </c>
      <c r="P24" s="18"/>
    </row>
    <row r="25" spans="1:16" x14ac:dyDescent="0.3">
      <c r="A25" t="s">
        <v>27</v>
      </c>
      <c r="C25" t="s">
        <v>43</v>
      </c>
      <c r="D25" t="s">
        <v>45</v>
      </c>
      <c r="G25" t="s">
        <v>44</v>
      </c>
      <c r="H25" t="s">
        <v>44</v>
      </c>
      <c r="I25">
        <v>2</v>
      </c>
      <c r="J25" s="12"/>
      <c r="K25" s="13">
        <f>8433*1.15*1.2</f>
        <v>11637.539999999999</v>
      </c>
      <c r="L25" s="14">
        <f>(J25*I25) + (K25*I25*L3)</f>
        <v>1436.0724359999999</v>
      </c>
      <c r="M25" s="15">
        <f>(J25*I25/L3) + (K25*I25)</f>
        <v>23275.079999999998</v>
      </c>
      <c r="N25" s="16">
        <f t="shared" si="0"/>
        <v>0</v>
      </c>
      <c r="O25" s="17">
        <f t="shared" si="1"/>
        <v>0</v>
      </c>
      <c r="P25" s="18"/>
    </row>
    <row r="26" spans="1:16" x14ac:dyDescent="0.3">
      <c r="A26" t="s">
        <v>45</v>
      </c>
      <c r="C26" t="s">
        <v>43</v>
      </c>
      <c r="D26" t="s">
        <v>46</v>
      </c>
      <c r="G26" t="s">
        <v>44</v>
      </c>
      <c r="H26" t="s">
        <v>44</v>
      </c>
      <c r="I26">
        <v>2</v>
      </c>
      <c r="J26" s="12"/>
      <c r="K26" s="13">
        <f>6589*1.15*1.2</f>
        <v>9092.82</v>
      </c>
      <c r="L26" s="14">
        <f>(J26*I26) + (K26*I26*L3)</f>
        <v>1122.0539879999999</v>
      </c>
      <c r="M26" s="15">
        <f>(J26*I26/L3) + (K26*I26)</f>
        <v>18185.64</v>
      </c>
      <c r="N26" s="16">
        <f t="shared" si="0"/>
        <v>0</v>
      </c>
      <c r="O26" s="17">
        <f t="shared" si="1"/>
        <v>0</v>
      </c>
      <c r="P26" s="18"/>
    </row>
    <row r="27" spans="1:16" x14ac:dyDescent="0.3">
      <c r="A27" t="s">
        <v>46</v>
      </c>
      <c r="C27" t="s">
        <v>43</v>
      </c>
      <c r="D27" t="s">
        <v>33</v>
      </c>
      <c r="G27" t="s">
        <v>44</v>
      </c>
      <c r="H27" t="s">
        <v>44</v>
      </c>
      <c r="I27">
        <v>2</v>
      </c>
      <c r="J27" s="12"/>
      <c r="K27" s="13">
        <f>6061*1.15*1.2</f>
        <v>8364.1799999999985</v>
      </c>
      <c r="L27" s="14">
        <f>(J27*I27) + (K27*I27*L3)</f>
        <v>1032.1398119999997</v>
      </c>
      <c r="M27" s="15">
        <f>(J27*I27/L3) + (K27*I27)</f>
        <v>16728.359999999997</v>
      </c>
      <c r="N27" s="16">
        <f t="shared" si="0"/>
        <v>0</v>
      </c>
      <c r="O27" s="17">
        <f t="shared" si="1"/>
        <v>0</v>
      </c>
      <c r="P27" s="18"/>
    </row>
    <row r="28" spans="1:16" x14ac:dyDescent="0.3">
      <c r="A28" t="s">
        <v>33</v>
      </c>
      <c r="C28" t="s">
        <v>43</v>
      </c>
      <c r="D28" t="s">
        <v>46</v>
      </c>
      <c r="G28" t="s">
        <v>44</v>
      </c>
      <c r="H28" t="s">
        <v>44</v>
      </c>
      <c r="I28">
        <v>2</v>
      </c>
      <c r="J28" s="12"/>
      <c r="K28" s="13">
        <f>11923*1.15*1.2</f>
        <v>16453.739999999998</v>
      </c>
      <c r="L28" s="14">
        <f>(J28*I28) + (K28*I28*L3)</f>
        <v>2030.3915159999997</v>
      </c>
      <c r="M28" s="15">
        <f>(J28*I28/L3) + (K28*I28)</f>
        <v>32907.479999999996</v>
      </c>
      <c r="N28" s="16">
        <f t="shared" si="0"/>
        <v>0</v>
      </c>
      <c r="O28" s="17">
        <f t="shared" si="1"/>
        <v>0</v>
      </c>
      <c r="P28" s="18"/>
    </row>
    <row r="29" spans="1:16" x14ac:dyDescent="0.3">
      <c r="A29" t="s">
        <v>46</v>
      </c>
      <c r="C29" t="s">
        <v>43</v>
      </c>
      <c r="D29" t="s">
        <v>35</v>
      </c>
      <c r="G29" t="s">
        <v>44</v>
      </c>
      <c r="H29" t="s">
        <v>44</v>
      </c>
      <c r="I29">
        <v>2</v>
      </c>
      <c r="J29" s="12"/>
      <c r="K29" s="13">
        <f>6061*1.15*1.2</f>
        <v>8364.1799999999985</v>
      </c>
      <c r="L29" s="14">
        <f>(J29*I29) + (K29*I29*L3)</f>
        <v>1032.1398119999997</v>
      </c>
      <c r="M29" s="15">
        <f>(J29*I29/L3) + (K29*I29)</f>
        <v>16728.359999999997</v>
      </c>
      <c r="N29" s="16">
        <f t="shared" si="0"/>
        <v>0</v>
      </c>
      <c r="O29" s="17">
        <f t="shared" si="1"/>
        <v>0</v>
      </c>
      <c r="P29" s="18"/>
    </row>
    <row r="30" spans="1:16" x14ac:dyDescent="0.3">
      <c r="A30" t="s">
        <v>35</v>
      </c>
      <c r="C30" t="s">
        <v>43</v>
      </c>
      <c r="D30" t="s">
        <v>42</v>
      </c>
      <c r="G30" t="s">
        <v>44</v>
      </c>
      <c r="H30" t="s">
        <v>44</v>
      </c>
      <c r="I30">
        <v>2</v>
      </c>
      <c r="J30" s="12"/>
      <c r="K30" s="13">
        <f>11332*1.15*1.2</f>
        <v>15638.159999999998</v>
      </c>
      <c r="L30" s="14">
        <f>(J30*I30) + (K30*I30*L3)</f>
        <v>1929.7489439999997</v>
      </c>
      <c r="M30" s="15">
        <f>(J30*I30/L3) + (K30*I30)</f>
        <v>31276.319999999996</v>
      </c>
      <c r="N30" s="16">
        <f t="shared" si="0"/>
        <v>0</v>
      </c>
      <c r="O30" s="17">
        <f t="shared" si="1"/>
        <v>0</v>
      </c>
      <c r="P30" s="18"/>
    </row>
    <row r="31" spans="1:16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2"/>
      <c r="L31" s="23"/>
      <c r="M31" s="24"/>
      <c r="N31" s="25"/>
      <c r="O31" s="26"/>
      <c r="P31" s="19"/>
    </row>
    <row r="32" spans="1:16" x14ac:dyDescent="0.3">
      <c r="L32" s="27">
        <f>SUM(L23:L31)</f>
        <v>9438.2638079999979</v>
      </c>
      <c r="M32" s="28">
        <f>SUM(M23:M31)</f>
        <v>152970.23999999999</v>
      </c>
      <c r="N32" s="29">
        <f>SUM(N23:N31)</f>
        <v>0</v>
      </c>
      <c r="O32" s="30">
        <f>SUM(O23:O31)</f>
        <v>0</v>
      </c>
    </row>
    <row r="33" spans="1:16" hidden="1" x14ac:dyDescent="0.3"/>
    <row r="34" spans="1:16" hidden="1" x14ac:dyDescent="0.3">
      <c r="A34" s="31" t="s">
        <v>47</v>
      </c>
      <c r="B34" s="31"/>
      <c r="C34" s="31"/>
      <c r="D34" s="31"/>
      <c r="E34" s="31" t="s">
        <v>16</v>
      </c>
      <c r="F34" s="31"/>
      <c r="G34" s="31" t="s">
        <v>40</v>
      </c>
      <c r="H34" s="31" t="s">
        <v>48</v>
      </c>
      <c r="I34" s="31" t="s">
        <v>7</v>
      </c>
      <c r="J34" s="32" t="s">
        <v>20</v>
      </c>
      <c r="K34" s="33" t="s">
        <v>21</v>
      </c>
      <c r="L34" s="7" t="s">
        <v>22</v>
      </c>
      <c r="M34" s="8" t="s">
        <v>23</v>
      </c>
      <c r="N34" s="9" t="s">
        <v>24</v>
      </c>
      <c r="O34" s="10" t="s">
        <v>25</v>
      </c>
      <c r="P34" s="11" t="s">
        <v>26</v>
      </c>
    </row>
    <row r="35" spans="1:16" hidden="1" x14ac:dyDescent="0.3">
      <c r="J35" s="12"/>
      <c r="K35" s="13"/>
      <c r="L35" s="14"/>
      <c r="M35" s="15"/>
      <c r="N35" s="16"/>
      <c r="O35" s="17"/>
      <c r="P35" s="18"/>
    </row>
    <row r="36" spans="1:16" hidden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2"/>
      <c r="L36" s="23"/>
      <c r="M36" s="24"/>
      <c r="N36" s="25"/>
      <c r="O36" s="26"/>
      <c r="P36" s="19"/>
    </row>
    <row r="37" spans="1:16" hidden="1" x14ac:dyDescent="0.3">
      <c r="L37" s="27">
        <f>SUM(L35:L36)</f>
        <v>0</v>
      </c>
      <c r="M37" s="28">
        <f>SUM(M35:M36)</f>
        <v>0</v>
      </c>
      <c r="N37" s="29">
        <f>SUM(N35:N36)</f>
        <v>0</v>
      </c>
      <c r="O37" s="30">
        <f>SUM(O35:O36)</f>
        <v>0</v>
      </c>
    </row>
    <row r="38" spans="1:16" hidden="1" x14ac:dyDescent="0.3"/>
    <row r="39" spans="1:16" hidden="1" x14ac:dyDescent="0.3">
      <c r="A39" s="31" t="s">
        <v>49</v>
      </c>
      <c r="B39" s="31"/>
      <c r="C39" s="31"/>
      <c r="D39" s="31" t="s">
        <v>50</v>
      </c>
      <c r="E39" s="31" t="s">
        <v>16</v>
      </c>
      <c r="F39" s="31"/>
      <c r="G39" s="31" t="s">
        <v>51</v>
      </c>
      <c r="H39" s="31" t="s">
        <v>52</v>
      </c>
      <c r="I39" s="31" t="s">
        <v>13</v>
      </c>
      <c r="J39" s="32" t="s">
        <v>20</v>
      </c>
      <c r="K39" s="33" t="s">
        <v>21</v>
      </c>
      <c r="L39" s="7" t="s">
        <v>22</v>
      </c>
      <c r="M39" s="8" t="s">
        <v>23</v>
      </c>
      <c r="N39" s="9" t="s">
        <v>24</v>
      </c>
      <c r="O39" s="10" t="s">
        <v>25</v>
      </c>
      <c r="P39" s="11" t="s">
        <v>26</v>
      </c>
    </row>
    <row r="40" spans="1:16" hidden="1" x14ac:dyDescent="0.3">
      <c r="J40" s="12"/>
      <c r="K40" s="13"/>
      <c r="L40" s="14"/>
      <c r="M40" s="15"/>
      <c r="N40" s="16"/>
      <c r="O40" s="17"/>
      <c r="P40" s="18"/>
    </row>
    <row r="41" spans="1:16" hidden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2"/>
      <c r="L41" s="23"/>
      <c r="M41" s="24"/>
      <c r="N41" s="25"/>
      <c r="O41" s="26"/>
      <c r="P41" s="19"/>
    </row>
    <row r="42" spans="1:16" hidden="1" x14ac:dyDescent="0.3">
      <c r="L42" s="27">
        <f>SUM(L40:L41)</f>
        <v>0</v>
      </c>
      <c r="M42" s="28">
        <f>SUM(M40:M41)</f>
        <v>0</v>
      </c>
      <c r="N42" s="29">
        <f>SUM(N40:N41)</f>
        <v>0</v>
      </c>
      <c r="O42" s="30">
        <f>SUM(O40:O41)</f>
        <v>0</v>
      </c>
    </row>
    <row r="44" spans="1:16" x14ac:dyDescent="0.3">
      <c r="A44" s="31" t="s">
        <v>53</v>
      </c>
      <c r="B44" s="31"/>
      <c r="C44" s="31"/>
      <c r="D44" s="31"/>
      <c r="E44" s="31" t="s">
        <v>16</v>
      </c>
      <c r="F44" s="31"/>
      <c r="G44" s="31" t="s">
        <v>54</v>
      </c>
      <c r="H44" s="31" t="s">
        <v>52</v>
      </c>
      <c r="I44" s="31" t="s">
        <v>55</v>
      </c>
      <c r="J44" s="32" t="s">
        <v>20</v>
      </c>
      <c r="K44" s="33" t="s">
        <v>21</v>
      </c>
      <c r="L44" s="7" t="s">
        <v>22</v>
      </c>
      <c r="M44" s="8" t="s">
        <v>23</v>
      </c>
      <c r="N44" s="9" t="s">
        <v>24</v>
      </c>
      <c r="O44" s="10" t="s">
        <v>25</v>
      </c>
      <c r="P44" s="11" t="s">
        <v>26</v>
      </c>
    </row>
    <row r="45" spans="1:16" x14ac:dyDescent="0.3">
      <c r="J45" s="12"/>
      <c r="K45" s="13"/>
      <c r="L45" s="14"/>
      <c r="M45" s="15"/>
      <c r="N45" s="16"/>
      <c r="O45" s="17"/>
      <c r="P45" s="18"/>
    </row>
    <row r="46" spans="1:16" x14ac:dyDescent="0.3">
      <c r="A46" t="s">
        <v>45</v>
      </c>
      <c r="C46" t="s">
        <v>43</v>
      </c>
      <c r="D46" t="s">
        <v>30</v>
      </c>
      <c r="G46" t="s">
        <v>44</v>
      </c>
      <c r="I46">
        <v>2</v>
      </c>
      <c r="J46" s="12"/>
      <c r="K46" s="13">
        <v>400</v>
      </c>
      <c r="L46" s="14">
        <f>(J46*I46) + (K46*I46*L3)</f>
        <v>49.36</v>
      </c>
      <c r="M46" s="15">
        <f>(J46*I46/L3) + (K46*I46)</f>
        <v>800</v>
      </c>
      <c r="N46" s="16">
        <f>P46*L46</f>
        <v>0</v>
      </c>
      <c r="O46" s="17">
        <f>P46*M46</f>
        <v>0</v>
      </c>
      <c r="P46" s="18"/>
    </row>
    <row r="47" spans="1:16" x14ac:dyDescent="0.3">
      <c r="A47" t="s">
        <v>30</v>
      </c>
      <c r="C47" t="s">
        <v>43</v>
      </c>
      <c r="D47" t="s">
        <v>45</v>
      </c>
      <c r="G47" t="s">
        <v>44</v>
      </c>
      <c r="I47">
        <v>2</v>
      </c>
      <c r="J47" s="12"/>
      <c r="K47" s="13">
        <v>400</v>
      </c>
      <c r="L47" s="14">
        <f>(J47*I47) + (K47*I47*L3)</f>
        <v>49.36</v>
      </c>
      <c r="M47" s="15">
        <f>(J47*I47/L3) + (K47*I47)</f>
        <v>800</v>
      </c>
      <c r="N47" s="16">
        <f>P47*L47</f>
        <v>0</v>
      </c>
      <c r="O47" s="17">
        <f>P47*M47</f>
        <v>0</v>
      </c>
      <c r="P47" s="18"/>
    </row>
    <row r="48" spans="1:16" x14ac:dyDescent="0.3">
      <c r="A48" t="s">
        <v>30</v>
      </c>
      <c r="C48" t="s">
        <v>43</v>
      </c>
      <c r="D48" t="s">
        <v>65</v>
      </c>
      <c r="I48">
        <v>4</v>
      </c>
      <c r="J48" s="12"/>
      <c r="K48" s="13">
        <v>500</v>
      </c>
      <c r="L48" s="14"/>
      <c r="M48" s="15">
        <f>K48*I48</f>
        <v>2000</v>
      </c>
      <c r="N48" s="16"/>
      <c r="O48" s="17"/>
      <c r="P48" s="18"/>
    </row>
    <row r="49" spans="1:16" x14ac:dyDescent="0.3">
      <c r="A49" t="s">
        <v>27</v>
      </c>
      <c r="C49" t="s">
        <v>43</v>
      </c>
      <c r="D49" t="s">
        <v>84</v>
      </c>
      <c r="I49">
        <v>2</v>
      </c>
      <c r="J49" s="12"/>
      <c r="K49" s="13">
        <v>1500</v>
      </c>
      <c r="L49" s="14"/>
      <c r="M49" s="15">
        <f>K49*I49</f>
        <v>3000</v>
      </c>
      <c r="N49" s="16"/>
      <c r="O49" s="17"/>
      <c r="P49" s="18"/>
    </row>
    <row r="50" spans="1:16" x14ac:dyDescent="0.3">
      <c r="A50" t="s">
        <v>42</v>
      </c>
      <c r="C50" t="s">
        <v>43</v>
      </c>
      <c r="D50" t="s">
        <v>37</v>
      </c>
      <c r="G50" t="s">
        <v>44</v>
      </c>
      <c r="I50">
        <v>2</v>
      </c>
      <c r="J50" s="12"/>
      <c r="K50" s="13">
        <v>0</v>
      </c>
      <c r="L50" s="14">
        <f>(J50*I50) + (K50*I50*L3)</f>
        <v>0</v>
      </c>
      <c r="M50" s="15">
        <f>(J50*I50/L3) + (K50*I50)</f>
        <v>0</v>
      </c>
      <c r="N50" s="16">
        <f>P50*L50</f>
        <v>0</v>
      </c>
      <c r="O50" s="17">
        <f>P50*M50</f>
        <v>0</v>
      </c>
      <c r="P50" s="18"/>
    </row>
    <row r="51" spans="1:16" x14ac:dyDescent="0.3">
      <c r="A51" t="s">
        <v>37</v>
      </c>
      <c r="C51" t="s">
        <v>43</v>
      </c>
      <c r="D51" t="s">
        <v>42</v>
      </c>
      <c r="G51" t="s">
        <v>44</v>
      </c>
      <c r="I51">
        <v>2</v>
      </c>
      <c r="J51" s="12"/>
      <c r="K51" s="13">
        <v>0</v>
      </c>
      <c r="L51" s="14">
        <f>(J51*I51) + (K51*I51*L3)</f>
        <v>0</v>
      </c>
      <c r="M51" s="15">
        <f>(J51*I51/L3) + (K51*I51)</f>
        <v>0</v>
      </c>
      <c r="N51" s="16">
        <f>P51*L51</f>
        <v>0</v>
      </c>
      <c r="O51" s="17">
        <f>P51*M51</f>
        <v>0</v>
      </c>
      <c r="P51" s="18"/>
    </row>
    <row r="52" spans="1:1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2"/>
      <c r="L52" s="23"/>
      <c r="M52" s="24"/>
      <c r="N52" s="25"/>
      <c r="O52" s="26"/>
      <c r="P52" s="19"/>
    </row>
    <row r="53" spans="1:16" x14ac:dyDescent="0.3">
      <c r="L53" s="27">
        <f>SUM(L45:L52)</f>
        <v>98.72</v>
      </c>
      <c r="M53" s="28">
        <f>SUM(M45:M52)</f>
        <v>6600</v>
      </c>
      <c r="N53" s="29">
        <f>SUM(N45:N52)</f>
        <v>0</v>
      </c>
      <c r="O53" s="30">
        <f>SUM(O45:O52)</f>
        <v>0</v>
      </c>
    </row>
    <row r="55" spans="1:16" x14ac:dyDescent="0.3">
      <c r="A55" s="31" t="s">
        <v>56</v>
      </c>
      <c r="B55" s="31"/>
      <c r="C55" s="31"/>
      <c r="D55" s="31"/>
      <c r="E55" s="31" t="s">
        <v>16</v>
      </c>
      <c r="F55" s="31"/>
      <c r="G55" s="31" t="s">
        <v>54</v>
      </c>
      <c r="H55" s="31" t="s">
        <v>52</v>
      </c>
      <c r="I55" s="31" t="s">
        <v>55</v>
      </c>
      <c r="J55" s="32" t="s">
        <v>20</v>
      </c>
      <c r="K55" s="33" t="s">
        <v>21</v>
      </c>
      <c r="L55" s="7" t="s">
        <v>22</v>
      </c>
      <c r="M55" s="8" t="s">
        <v>23</v>
      </c>
      <c r="N55" s="9" t="s">
        <v>24</v>
      </c>
      <c r="O55" s="10" t="s">
        <v>25</v>
      </c>
      <c r="P55" s="11" t="s">
        <v>26</v>
      </c>
    </row>
    <row r="56" spans="1:16" x14ac:dyDescent="0.3">
      <c r="A56" t="s">
        <v>57</v>
      </c>
      <c r="I56">
        <v>2</v>
      </c>
      <c r="J56" s="12"/>
      <c r="K56" s="13">
        <v>0</v>
      </c>
      <c r="L56" s="14">
        <f>(J56*I56) + (K56*I56*L3)</f>
        <v>0</v>
      </c>
      <c r="M56" s="15">
        <f>(J56*I56/L3) + (K56*I56)</f>
        <v>0</v>
      </c>
      <c r="N56" s="16">
        <f t="shared" ref="N56:N82" si="2">P56*L56</f>
        <v>0</v>
      </c>
      <c r="O56" s="17">
        <f t="shared" ref="O56:O82" si="3">P56*M56</f>
        <v>0</v>
      </c>
      <c r="P56" s="18"/>
    </row>
    <row r="57" spans="1:16" x14ac:dyDescent="0.3">
      <c r="A57" t="s">
        <v>58</v>
      </c>
      <c r="I57">
        <v>2</v>
      </c>
      <c r="J57" s="12"/>
      <c r="K57" s="13">
        <v>0</v>
      </c>
      <c r="L57" s="14">
        <f>(J57*I57) + (K57*I57*L3)</f>
        <v>0</v>
      </c>
      <c r="M57" s="15">
        <f>(J57*I57/L3) + (K57*I57)</f>
        <v>0</v>
      </c>
      <c r="N57" s="16">
        <f t="shared" si="2"/>
        <v>0</v>
      </c>
      <c r="O57" s="17">
        <f t="shared" si="3"/>
        <v>0</v>
      </c>
      <c r="P57" s="18"/>
    </row>
    <row r="58" spans="1:16" x14ac:dyDescent="0.3">
      <c r="A58" t="s">
        <v>59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60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61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62</v>
      </c>
      <c r="I61">
        <v>2</v>
      </c>
      <c r="J61" s="12"/>
      <c r="K61" s="13">
        <v>9920</v>
      </c>
      <c r="L61" s="14">
        <f>(J61*I61) + (K61*I61*L3)</f>
        <v>1224.1279999999999</v>
      </c>
      <c r="M61" s="15">
        <f>(J61*I61/L3) + (K61*I61)</f>
        <v>19840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63</v>
      </c>
      <c r="I62">
        <v>2</v>
      </c>
      <c r="J62" s="12"/>
      <c r="K62" s="13">
        <v>0</v>
      </c>
      <c r="L62" s="14">
        <f>(J62*I62) + (K62*I62*L3)</f>
        <v>0</v>
      </c>
      <c r="M62" s="15">
        <f>(J62*I62/L3) + (K62*I62)</f>
        <v>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64</v>
      </c>
      <c r="I63">
        <v>2</v>
      </c>
      <c r="J63" s="12"/>
      <c r="K63" s="13">
        <v>0</v>
      </c>
      <c r="L63" s="14">
        <f>(J63*I63) + (K63*I63*L3)</f>
        <v>0</v>
      </c>
      <c r="M63" s="15">
        <f>(J63*I63/L3) + (K63*I63)</f>
        <v>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65</v>
      </c>
      <c r="I64">
        <v>2</v>
      </c>
      <c r="J64" s="12"/>
      <c r="K64" s="13">
        <f>2900*2</f>
        <v>5800</v>
      </c>
      <c r="L64" s="14">
        <f>(J64*I64) + (K64*I64*L3)</f>
        <v>715.72</v>
      </c>
      <c r="M64" s="15">
        <f>(J64*I64/L3) + (K64*I64)</f>
        <v>11600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66</v>
      </c>
      <c r="I65">
        <v>2</v>
      </c>
      <c r="J65" s="12"/>
      <c r="K65" s="13">
        <f>1450*11</f>
        <v>15950</v>
      </c>
      <c r="L65" s="14">
        <f>(J65*I65) + (K65*I65*L3)</f>
        <v>1968.23</v>
      </c>
      <c r="M65" s="15">
        <f>(J65*I65/L3) + (K65*I65)</f>
        <v>31900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67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68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69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70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71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72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73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74</v>
      </c>
      <c r="I73">
        <v>2</v>
      </c>
      <c r="J73" s="12"/>
      <c r="K73" s="13">
        <v>0</v>
      </c>
      <c r="L73" s="14">
        <f>(J73*I73) + (K73*I73*L3)</f>
        <v>0</v>
      </c>
      <c r="M73" s="15">
        <f>(J73*I73/L3) + (K73*I73)</f>
        <v>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t="s">
        <v>75</v>
      </c>
      <c r="I74">
        <v>2</v>
      </c>
      <c r="J74" s="12"/>
      <c r="K74" s="13">
        <v>0</v>
      </c>
      <c r="L74" s="14">
        <f>(J74*I74) + (K74*I74*L3)</f>
        <v>0</v>
      </c>
      <c r="M74" s="15">
        <f>(J74*I74/L3) + (K74*I74)</f>
        <v>0</v>
      </c>
      <c r="N74" s="16">
        <f t="shared" si="2"/>
        <v>0</v>
      </c>
      <c r="O74" s="17">
        <f t="shared" si="3"/>
        <v>0</v>
      </c>
      <c r="P74" s="18"/>
    </row>
    <row r="75" spans="1:16" x14ac:dyDescent="0.3">
      <c r="A75" t="s">
        <v>76</v>
      </c>
      <c r="I75">
        <v>2</v>
      </c>
      <c r="J75" s="12"/>
      <c r="K75" s="13">
        <v>0</v>
      </c>
      <c r="L75" s="14">
        <f>(J75*I75) + (K75*I75*L3)</f>
        <v>0</v>
      </c>
      <c r="M75" s="15">
        <f>(J75*I75/L3) + (K75*I75)</f>
        <v>0</v>
      </c>
      <c r="N75" s="16">
        <f t="shared" si="2"/>
        <v>0</v>
      </c>
      <c r="O75" s="17">
        <f t="shared" si="3"/>
        <v>0</v>
      </c>
      <c r="P75" s="18"/>
    </row>
    <row r="76" spans="1:16" x14ac:dyDescent="0.3">
      <c r="A76" t="s">
        <v>75</v>
      </c>
      <c r="I76">
        <v>2</v>
      </c>
      <c r="J76" s="12"/>
      <c r="K76" s="13">
        <v>0</v>
      </c>
      <c r="L76" s="14">
        <f>(J76*I76) + (K76*I76*L3)</f>
        <v>0</v>
      </c>
      <c r="M76" s="15">
        <f>(J76*I76/L3) + (K76*I76)</f>
        <v>0</v>
      </c>
      <c r="N76" s="16">
        <f t="shared" si="2"/>
        <v>0</v>
      </c>
      <c r="O76" s="17">
        <f t="shared" si="3"/>
        <v>0</v>
      </c>
      <c r="P76" s="18"/>
    </row>
    <row r="77" spans="1:16" x14ac:dyDescent="0.3">
      <c r="A77" t="s">
        <v>74</v>
      </c>
      <c r="I77">
        <v>2</v>
      </c>
      <c r="J77" s="12"/>
      <c r="K77" s="13">
        <v>0</v>
      </c>
      <c r="L77" s="14">
        <f>(J77*I77) + (K77*I77*L3)</f>
        <v>0</v>
      </c>
      <c r="M77" s="15">
        <f>(J77*I77/L3) + (K77*I77)</f>
        <v>0</v>
      </c>
      <c r="N77" s="16">
        <f t="shared" si="2"/>
        <v>0</v>
      </c>
      <c r="O77" s="17">
        <f t="shared" si="3"/>
        <v>0</v>
      </c>
      <c r="P77" s="18"/>
    </row>
    <row r="78" spans="1:16" x14ac:dyDescent="0.3">
      <c r="A78" t="s">
        <v>77</v>
      </c>
      <c r="I78">
        <v>2</v>
      </c>
      <c r="J78" s="12"/>
      <c r="K78" s="13">
        <v>0</v>
      </c>
      <c r="L78" s="14">
        <f>(J78*I78) + (K78*I78*L3)</f>
        <v>0</v>
      </c>
      <c r="M78" s="15">
        <f>(J78*I78/L3) + (K78*I78)</f>
        <v>0</v>
      </c>
      <c r="N78" s="16">
        <f t="shared" si="2"/>
        <v>0</v>
      </c>
      <c r="O78" s="17">
        <f t="shared" si="3"/>
        <v>0</v>
      </c>
      <c r="P78" s="18"/>
    </row>
    <row r="79" spans="1:16" x14ac:dyDescent="0.3">
      <c r="A79" t="s">
        <v>78</v>
      </c>
      <c r="I79">
        <v>2</v>
      </c>
      <c r="J79" s="12"/>
      <c r="K79" s="13">
        <v>0</v>
      </c>
      <c r="L79" s="14">
        <f>(J79*I79) + (K79*I79*L3)</f>
        <v>0</v>
      </c>
      <c r="M79" s="15">
        <f>(J79*I79/L3) + (K79*I79)</f>
        <v>0</v>
      </c>
      <c r="N79" s="16">
        <f t="shared" si="2"/>
        <v>0</v>
      </c>
      <c r="O79" s="17">
        <f t="shared" si="3"/>
        <v>0</v>
      </c>
      <c r="P79" s="18"/>
    </row>
    <row r="80" spans="1:16" x14ac:dyDescent="0.3">
      <c r="A80" t="s">
        <v>79</v>
      </c>
      <c r="I80">
        <v>2</v>
      </c>
      <c r="J80" s="12"/>
      <c r="K80" s="13">
        <v>0</v>
      </c>
      <c r="L80" s="14">
        <f>(J80*I80) + (K80*I80*L3)</f>
        <v>0</v>
      </c>
      <c r="M80" s="15">
        <f>(J80*I80/L3) + (K80*I80)</f>
        <v>0</v>
      </c>
      <c r="N80" s="16">
        <f t="shared" si="2"/>
        <v>0</v>
      </c>
      <c r="O80" s="17">
        <f t="shared" si="3"/>
        <v>0</v>
      </c>
      <c r="P80" s="18"/>
    </row>
    <row r="81" spans="1:16" x14ac:dyDescent="0.3">
      <c r="A81" t="s">
        <v>78</v>
      </c>
      <c r="I81">
        <v>2</v>
      </c>
      <c r="J81" s="12"/>
      <c r="K81" s="13">
        <v>0</v>
      </c>
      <c r="L81" s="14">
        <f>(J81*I81) + (K81*I81*L3)</f>
        <v>0</v>
      </c>
      <c r="M81" s="15">
        <f>(J81*I81/L3) + (K81*I81)</f>
        <v>0</v>
      </c>
      <c r="N81" s="16">
        <f t="shared" si="2"/>
        <v>0</v>
      </c>
      <c r="O81" s="17">
        <f t="shared" si="3"/>
        <v>0</v>
      </c>
      <c r="P81" s="18"/>
    </row>
    <row r="82" spans="1:16" x14ac:dyDescent="0.3">
      <c r="A82" t="s">
        <v>80</v>
      </c>
      <c r="I82">
        <v>2</v>
      </c>
      <c r="J82" s="12"/>
      <c r="K82" s="13">
        <v>0</v>
      </c>
      <c r="L82" s="14">
        <f>(J82*I82) + (K82*I82*L3)</f>
        <v>0</v>
      </c>
      <c r="M82" s="15">
        <f>(J82*I82/L3) + (K82*I82)</f>
        <v>0</v>
      </c>
      <c r="N82" s="16">
        <f t="shared" si="2"/>
        <v>0</v>
      </c>
      <c r="O82" s="17">
        <f t="shared" si="3"/>
        <v>0</v>
      </c>
      <c r="P82" s="18"/>
    </row>
    <row r="83" spans="1:16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1"/>
      <c r="K83" s="22"/>
      <c r="L83" s="23"/>
      <c r="M83" s="24"/>
      <c r="N83" s="25"/>
      <c r="O83" s="26"/>
      <c r="P83" s="19"/>
    </row>
    <row r="84" spans="1:16" x14ac:dyDescent="0.3">
      <c r="L84" s="27">
        <f>SUM(L56:L83)</f>
        <v>3908.078</v>
      </c>
      <c r="M84" s="28">
        <f>SUM(M56:M83)</f>
        <v>63340</v>
      </c>
      <c r="N84" s="29">
        <f>SUM(N56:N83)</f>
        <v>0</v>
      </c>
      <c r="O84" s="30">
        <f>SUM(O56:O83)</f>
        <v>0</v>
      </c>
    </row>
    <row r="86" spans="1:16" x14ac:dyDescent="0.3">
      <c r="A86" s="31" t="s">
        <v>81</v>
      </c>
      <c r="B86" s="31"/>
      <c r="C86" s="31"/>
      <c r="D86" s="31"/>
      <c r="E86" s="31" t="s">
        <v>16</v>
      </c>
      <c r="F86" s="31" t="s">
        <v>13</v>
      </c>
      <c r="G86" s="31" t="s">
        <v>54</v>
      </c>
      <c r="H86" s="31" t="s">
        <v>52</v>
      </c>
      <c r="I86" s="31" t="s">
        <v>55</v>
      </c>
      <c r="J86" s="32" t="s">
        <v>20</v>
      </c>
      <c r="K86" s="33" t="s">
        <v>21</v>
      </c>
      <c r="L86" s="7" t="s">
        <v>22</v>
      </c>
      <c r="M86" s="8" t="s">
        <v>23</v>
      </c>
      <c r="N86" s="9" t="s">
        <v>24</v>
      </c>
      <c r="O86" s="10" t="s">
        <v>25</v>
      </c>
      <c r="P86" s="11" t="s">
        <v>26</v>
      </c>
    </row>
    <row r="87" spans="1:16" x14ac:dyDescent="0.3">
      <c r="A87" s="20" t="s">
        <v>83</v>
      </c>
      <c r="B87" s="40"/>
      <c r="C87" s="40"/>
      <c r="D87" s="40"/>
      <c r="E87" s="40"/>
      <c r="F87" s="40"/>
      <c r="G87" s="40"/>
      <c r="H87" s="40"/>
      <c r="I87" s="40"/>
      <c r="J87" s="41"/>
      <c r="K87" s="42"/>
      <c r="L87" s="43"/>
      <c r="M87" s="24">
        <f>SUM((M20+M32+M37+M42+M53+M84)*0.05)</f>
        <v>36252.552000000003</v>
      </c>
      <c r="N87" s="44"/>
      <c r="O87" s="45"/>
      <c r="P87" s="46"/>
    </row>
    <row r="88" spans="1:16" x14ac:dyDescent="0.3">
      <c r="A88" t="s">
        <v>86</v>
      </c>
      <c r="B88" s="20"/>
      <c r="C88" s="20"/>
      <c r="D88" s="20"/>
      <c r="E88" s="20"/>
      <c r="F88" s="20"/>
      <c r="G88" s="20"/>
      <c r="H88" s="20"/>
      <c r="I88" s="20"/>
      <c r="J88" s="21"/>
      <c r="K88" s="22"/>
      <c r="L88" s="23"/>
      <c r="M88" s="24">
        <f>SUM((M20+M32+M37+M42+M53+M84)*0.05)</f>
        <v>36252.552000000003</v>
      </c>
      <c r="N88" s="25"/>
      <c r="O88" s="26"/>
      <c r="P88" s="19"/>
    </row>
    <row r="89" spans="1:16" x14ac:dyDescent="0.3">
      <c r="L89" s="27">
        <f>SUM(L88:L88)</f>
        <v>0</v>
      </c>
      <c r="M89" s="28">
        <f>SUM(M88:M88)</f>
        <v>36252.552000000003</v>
      </c>
      <c r="N89" s="29">
        <f>SUM(N88:N88)</f>
        <v>0</v>
      </c>
      <c r="O89" s="30">
        <f>SUM(O88:O88)</f>
        <v>0</v>
      </c>
    </row>
    <row r="91" spans="1:16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34" t="s">
        <v>82</v>
      </c>
      <c r="K91" s="35"/>
      <c r="L91" s="36">
        <f>L20+L32+L37+L42+L53+L84+L89</f>
        <v>44427.149167999996</v>
      </c>
      <c r="M91" s="37">
        <f>M20+M32+M37+M42+M53+M84+M89</f>
        <v>761303.59200000006</v>
      </c>
      <c r="N91" s="38">
        <f>N20+N32+N37+N42+N53+N84+N89</f>
        <v>0</v>
      </c>
      <c r="O91" s="39">
        <f>O20+O32+O37+O42+O53+O84+O89</f>
        <v>0</v>
      </c>
      <c r="P91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7A653-D043-44C8-9F1C-FBE4F46AC037}">
  <dimension ref="A1:P91"/>
  <sheetViews>
    <sheetView tabSelected="1" topLeftCell="A71" workbookViewId="0">
      <selection activeCell="R52" sqref="R52"/>
    </sheetView>
  </sheetViews>
  <sheetFormatPr defaultRowHeight="13.8" x14ac:dyDescent="0.3"/>
  <cols>
    <col min="1" max="1" width="2.88671875" customWidth="1"/>
    <col min="2" max="2" width="23" customWidth="1"/>
    <col min="3" max="3" width="5.44140625" customWidth="1"/>
    <col min="4" max="4" width="20.33203125" customWidth="1"/>
    <col min="5" max="5" width="10.44140625" customWidth="1"/>
    <col min="6" max="6" width="7.33203125" customWidth="1"/>
    <col min="7" max="7" width="9.109375" customWidth="1"/>
    <col min="8" max="8" width="10.44140625" customWidth="1"/>
    <col min="9" max="9" width="6.109375" customWidth="1"/>
    <col min="10" max="10" width="16" hidden="1" customWidth="1"/>
    <col min="11" max="13" width="16" customWidth="1"/>
    <col min="14" max="15" width="16" hidden="1" customWidth="1"/>
    <col min="16" max="16" width="12" hidden="1" customWidth="1"/>
  </cols>
  <sheetData>
    <row r="1" spans="1:16" ht="15.6" x14ac:dyDescent="0.3">
      <c r="A1" s="2" t="s">
        <v>0</v>
      </c>
    </row>
    <row r="3" spans="1:16" x14ac:dyDescent="0.3">
      <c r="A3" s="3" t="s">
        <v>1</v>
      </c>
      <c r="G3" s="3" t="s">
        <v>2</v>
      </c>
      <c r="K3" s="3" t="s">
        <v>3</v>
      </c>
      <c r="L3" s="3">
        <v>6.1699999999999998E-2</v>
      </c>
    </row>
    <row r="4" spans="1:16" x14ac:dyDescent="0.3">
      <c r="A4" s="3" t="s">
        <v>4</v>
      </c>
      <c r="C4" t="s">
        <v>5</v>
      </c>
      <c r="G4" t="s">
        <v>6</v>
      </c>
    </row>
    <row r="5" spans="1:16" x14ac:dyDescent="0.3">
      <c r="A5" s="3" t="s">
        <v>7</v>
      </c>
      <c r="C5">
        <v>0</v>
      </c>
      <c r="G5" t="s">
        <v>8</v>
      </c>
      <c r="K5" s="3" t="s">
        <v>9</v>
      </c>
      <c r="M5" t="s">
        <v>10</v>
      </c>
      <c r="O5" t="s">
        <v>11</v>
      </c>
      <c r="P5" s="1">
        <v>46176</v>
      </c>
    </row>
    <row r="6" spans="1:16" x14ac:dyDescent="0.3">
      <c r="A6" s="3" t="s">
        <v>12</v>
      </c>
      <c r="C6">
        <v>14</v>
      </c>
      <c r="D6" t="s">
        <v>13</v>
      </c>
      <c r="K6" s="3" t="s">
        <v>14</v>
      </c>
    </row>
    <row r="8" spans="1:16" x14ac:dyDescent="0.3">
      <c r="A8" s="4" t="s">
        <v>15</v>
      </c>
      <c r="B8" s="4"/>
      <c r="C8" s="4"/>
      <c r="D8" s="4"/>
      <c r="E8" s="4" t="s">
        <v>16</v>
      </c>
      <c r="F8" s="4" t="s">
        <v>17</v>
      </c>
      <c r="G8" s="4" t="s">
        <v>18</v>
      </c>
      <c r="H8" s="4" t="s">
        <v>19</v>
      </c>
      <c r="I8" s="4" t="s">
        <v>7</v>
      </c>
      <c r="J8" s="5" t="s">
        <v>20</v>
      </c>
      <c r="K8" s="6" t="s">
        <v>21</v>
      </c>
      <c r="L8" s="7" t="s">
        <v>22</v>
      </c>
      <c r="M8" s="8" t="s">
        <v>23</v>
      </c>
      <c r="N8" s="9" t="s">
        <v>24</v>
      </c>
      <c r="O8" s="10" t="s">
        <v>25</v>
      </c>
      <c r="P8" s="11" t="s">
        <v>26</v>
      </c>
    </row>
    <row r="9" spans="1:16" x14ac:dyDescent="0.3">
      <c r="A9" t="s">
        <v>27</v>
      </c>
      <c r="H9" t="s">
        <v>28</v>
      </c>
      <c r="J9" s="12"/>
      <c r="K9" s="13"/>
      <c r="L9" s="14"/>
      <c r="M9" s="15"/>
      <c r="N9" s="16"/>
      <c r="O9" s="17"/>
      <c r="P9" s="18"/>
    </row>
    <row r="10" spans="1:16" x14ac:dyDescent="0.3">
      <c r="B10" t="s">
        <v>29</v>
      </c>
      <c r="F10">
        <v>3</v>
      </c>
      <c r="I10">
        <v>2</v>
      </c>
      <c r="J10" s="12"/>
      <c r="K10" s="13">
        <v>30223</v>
      </c>
      <c r="L10" s="14">
        <f>(J10*I10*F10) + (K10*I10*F10*L3)</f>
        <v>11188.554599999999</v>
      </c>
      <c r="M10" s="15">
        <f>(J10*I10*F10/L3) + (K10*I10*F10)</f>
        <v>181338</v>
      </c>
      <c r="N10" s="16">
        <f>P10*L10</f>
        <v>0</v>
      </c>
      <c r="O10" s="17">
        <f>P10*M10</f>
        <v>0</v>
      </c>
      <c r="P10" s="18"/>
    </row>
    <row r="11" spans="1:16" x14ac:dyDescent="0.3">
      <c r="A11" t="s">
        <v>30</v>
      </c>
      <c r="H11" t="s">
        <v>31</v>
      </c>
      <c r="J11" s="12"/>
      <c r="K11" s="13"/>
      <c r="L11" s="14"/>
      <c r="M11" s="15"/>
      <c r="N11" s="16"/>
      <c r="O11" s="17"/>
      <c r="P11" s="18"/>
    </row>
    <row r="12" spans="1:16" x14ac:dyDescent="0.3">
      <c r="B12" t="s">
        <v>32</v>
      </c>
      <c r="F12">
        <v>2</v>
      </c>
      <c r="I12">
        <v>2</v>
      </c>
      <c r="J12" s="12"/>
      <c r="K12" s="13">
        <f>5577*1.1</f>
        <v>6134.7000000000007</v>
      </c>
      <c r="L12" s="14">
        <f>(J12*I12*F12) + (K12*I12*F12*L3)</f>
        <v>1514.0439600000002</v>
      </c>
      <c r="M12" s="15">
        <f>(J12*I12*F12/L3) + (K12*I12*F12)</f>
        <v>24538.800000000003</v>
      </c>
      <c r="N12" s="16">
        <f>P12*L12</f>
        <v>0</v>
      </c>
      <c r="O12" s="17">
        <f>P12*M12</f>
        <v>0</v>
      </c>
      <c r="P12" s="18"/>
    </row>
    <row r="13" spans="1:16" x14ac:dyDescent="0.3">
      <c r="A13" t="s">
        <v>33</v>
      </c>
      <c r="H13" t="s">
        <v>28</v>
      </c>
      <c r="J13" s="12"/>
      <c r="K13" s="13"/>
      <c r="L13" s="14"/>
      <c r="M13" s="15"/>
      <c r="N13" s="16"/>
      <c r="O13" s="17"/>
      <c r="P13" s="18"/>
    </row>
    <row r="14" spans="1:16" x14ac:dyDescent="0.3">
      <c r="B14" t="s">
        <v>34</v>
      </c>
      <c r="F14">
        <v>3</v>
      </c>
      <c r="I14">
        <v>2</v>
      </c>
      <c r="J14" s="12"/>
      <c r="K14" s="13">
        <v>36662</v>
      </c>
      <c r="L14" s="14">
        <f>(J14*I14*F14) + (K14*I14*F14*L3)</f>
        <v>13572.2724</v>
      </c>
      <c r="M14" s="15">
        <f>(J14*I14*F14/L3) + (K14*I14*F14)</f>
        <v>219972</v>
      </c>
      <c r="N14" s="16">
        <f>P14*L14</f>
        <v>0</v>
      </c>
      <c r="O14" s="17">
        <f>P14*M14</f>
        <v>0</v>
      </c>
      <c r="P14" s="18"/>
    </row>
    <row r="15" spans="1:16" x14ac:dyDescent="0.3">
      <c r="A15" t="s">
        <v>35</v>
      </c>
      <c r="H15" t="s">
        <v>31</v>
      </c>
      <c r="J15" s="12"/>
      <c r="K15" s="13"/>
      <c r="L15" s="14"/>
      <c r="M15" s="15"/>
      <c r="N15" s="16"/>
      <c r="O15" s="17"/>
      <c r="P15" s="18"/>
    </row>
    <row r="16" spans="1:16" x14ac:dyDescent="0.3">
      <c r="B16" t="s">
        <v>36</v>
      </c>
      <c r="F16">
        <v>3</v>
      </c>
      <c r="I16">
        <v>2</v>
      </c>
      <c r="J16" s="12"/>
      <c r="K16" s="13">
        <v>25600</v>
      </c>
      <c r="L16" s="14">
        <f>(J16*I16*F16) + (K16*I16*F16*L3)</f>
        <v>9477.119999999999</v>
      </c>
      <c r="M16" s="15">
        <f>(J16*I16*F16/L3) + (K16*I16*F16)</f>
        <v>153600</v>
      </c>
      <c r="N16" s="16">
        <f>P16*L16</f>
        <v>0</v>
      </c>
      <c r="O16" s="17">
        <f>P16*M16</f>
        <v>0</v>
      </c>
      <c r="P16" s="18"/>
    </row>
    <row r="17" spans="1:16" x14ac:dyDescent="0.3">
      <c r="A17" t="s">
        <v>37</v>
      </c>
      <c r="H17" t="s">
        <v>28</v>
      </c>
      <c r="J17" s="12"/>
      <c r="K17" s="13"/>
      <c r="L17" s="14"/>
      <c r="M17" s="15"/>
      <c r="N17" s="16"/>
      <c r="O17" s="17"/>
      <c r="P17" s="18"/>
    </row>
    <row r="18" spans="1:16" x14ac:dyDescent="0.3">
      <c r="B18" t="s">
        <v>38</v>
      </c>
      <c r="F18">
        <v>2</v>
      </c>
      <c r="I18">
        <v>2</v>
      </c>
      <c r="J18" s="12"/>
      <c r="K18" s="13">
        <f>22500*1.1</f>
        <v>24750.000000000004</v>
      </c>
      <c r="L18" s="14">
        <f>(J18*I18*F18) + (K18*I18*F18*L3)</f>
        <v>6108.3000000000011</v>
      </c>
      <c r="M18" s="15">
        <f>(J18*I18*F18/L3) + (K18*I18*F18)</f>
        <v>99000.000000000015</v>
      </c>
      <c r="N18" s="16">
        <f>P18*L18</f>
        <v>0</v>
      </c>
      <c r="O18" s="17">
        <f>P18*M18</f>
        <v>0</v>
      </c>
      <c r="P18" s="18"/>
    </row>
    <row r="19" spans="1:16" x14ac:dyDescent="0.3">
      <c r="A19" s="20"/>
      <c r="B19" s="20"/>
      <c r="C19" s="20"/>
      <c r="D19" s="20"/>
      <c r="E19" s="20"/>
      <c r="F19" s="20"/>
      <c r="G19" s="20"/>
      <c r="H19" s="20"/>
      <c r="I19" s="20"/>
      <c r="J19" s="21"/>
      <c r="K19" s="22"/>
      <c r="L19" s="23"/>
      <c r="M19" s="24"/>
      <c r="N19" s="25"/>
      <c r="O19" s="26"/>
      <c r="P19" s="19"/>
    </row>
    <row r="20" spans="1:16" x14ac:dyDescent="0.3">
      <c r="L20" s="27">
        <f>SUM(L8:L19)</f>
        <v>41860.290959999998</v>
      </c>
      <c r="M20" s="28">
        <f>SUM(M8:M19)</f>
        <v>678448.8</v>
      </c>
      <c r="N20" s="29">
        <f>SUM(N8:N19)</f>
        <v>0</v>
      </c>
      <c r="O20" s="30">
        <f>SUM(O8:O19)</f>
        <v>0</v>
      </c>
    </row>
    <row r="22" spans="1:16" x14ac:dyDescent="0.3">
      <c r="A22" s="31" t="s">
        <v>39</v>
      </c>
      <c r="B22" s="31"/>
      <c r="C22" s="31"/>
      <c r="D22" s="31"/>
      <c r="E22" s="31" t="s">
        <v>16</v>
      </c>
      <c r="F22" s="31"/>
      <c r="G22" s="31" t="s">
        <v>40</v>
      </c>
      <c r="H22" s="31" t="s">
        <v>41</v>
      </c>
      <c r="I22" s="31" t="s">
        <v>7</v>
      </c>
      <c r="J22" s="32" t="s">
        <v>20</v>
      </c>
      <c r="K22" s="33" t="s">
        <v>21</v>
      </c>
      <c r="L22" s="7" t="s">
        <v>22</v>
      </c>
      <c r="M22" s="8" t="s">
        <v>23</v>
      </c>
      <c r="N22" s="9" t="s">
        <v>24</v>
      </c>
      <c r="O22" s="10" t="s">
        <v>25</v>
      </c>
      <c r="P22" s="11" t="s">
        <v>26</v>
      </c>
    </row>
    <row r="23" spans="1:16" x14ac:dyDescent="0.3">
      <c r="J23" s="12"/>
      <c r="K23" s="13"/>
      <c r="L23" s="14"/>
      <c r="M23" s="15"/>
      <c r="N23" s="16"/>
      <c r="O23" s="17"/>
      <c r="P23" s="18"/>
    </row>
    <row r="24" spans="1:16" x14ac:dyDescent="0.3">
      <c r="A24" t="s">
        <v>42</v>
      </c>
      <c r="C24" t="s">
        <v>43</v>
      </c>
      <c r="D24" t="s">
        <v>27</v>
      </c>
      <c r="G24" t="s">
        <v>44</v>
      </c>
      <c r="H24" t="s">
        <v>44</v>
      </c>
      <c r="I24">
        <v>2</v>
      </c>
      <c r="J24" s="12"/>
      <c r="K24" s="13">
        <f>5025*1.15*1.2</f>
        <v>6934.5</v>
      </c>
      <c r="L24" s="14">
        <f>(J24*I24) + (K24*I24*L3)</f>
        <v>855.71730000000002</v>
      </c>
      <c r="M24" s="15">
        <f>(J24*I24/L3) + (K24*I24)</f>
        <v>13869</v>
      </c>
      <c r="N24" s="16">
        <f t="shared" ref="N24:N30" si="0">P24*L24</f>
        <v>0</v>
      </c>
      <c r="O24" s="17">
        <f t="shared" ref="O24:O30" si="1">P24*M24</f>
        <v>0</v>
      </c>
      <c r="P24" s="18"/>
    </row>
    <row r="25" spans="1:16" x14ac:dyDescent="0.3">
      <c r="A25" t="s">
        <v>27</v>
      </c>
      <c r="C25" t="s">
        <v>43</v>
      </c>
      <c r="D25" t="s">
        <v>45</v>
      </c>
      <c r="G25" t="s">
        <v>44</v>
      </c>
      <c r="H25" t="s">
        <v>44</v>
      </c>
      <c r="I25">
        <v>2</v>
      </c>
      <c r="J25" s="12"/>
      <c r="K25" s="13">
        <f>8433*1.15*1.2</f>
        <v>11637.539999999999</v>
      </c>
      <c r="L25" s="14">
        <f>(J25*I25) + (K25*I25*L3)</f>
        <v>1436.0724359999999</v>
      </c>
      <c r="M25" s="15">
        <f>(J25*I25/L3) + (K25*I25)</f>
        <v>23275.079999999998</v>
      </c>
      <c r="N25" s="16">
        <f t="shared" si="0"/>
        <v>0</v>
      </c>
      <c r="O25" s="17">
        <f t="shared" si="1"/>
        <v>0</v>
      </c>
      <c r="P25" s="18"/>
    </row>
    <row r="26" spans="1:16" x14ac:dyDescent="0.3">
      <c r="A26" t="s">
        <v>45</v>
      </c>
      <c r="C26" t="s">
        <v>43</v>
      </c>
      <c r="D26" t="s">
        <v>46</v>
      </c>
      <c r="G26" t="s">
        <v>44</v>
      </c>
      <c r="H26" t="s">
        <v>44</v>
      </c>
      <c r="I26">
        <v>2</v>
      </c>
      <c r="J26" s="12"/>
      <c r="K26" s="13">
        <f>6589*1.15*1.2</f>
        <v>9092.82</v>
      </c>
      <c r="L26" s="14">
        <f>(J26*I26) + (K26*I26*L3)</f>
        <v>1122.0539879999999</v>
      </c>
      <c r="M26" s="15">
        <f>(J26*I26/L3) + (K26*I26)</f>
        <v>18185.64</v>
      </c>
      <c r="N26" s="16">
        <f t="shared" si="0"/>
        <v>0</v>
      </c>
      <c r="O26" s="17">
        <f t="shared" si="1"/>
        <v>0</v>
      </c>
      <c r="P26" s="18"/>
    </row>
    <row r="27" spans="1:16" x14ac:dyDescent="0.3">
      <c r="A27" t="s">
        <v>46</v>
      </c>
      <c r="C27" t="s">
        <v>43</v>
      </c>
      <c r="D27" t="s">
        <v>33</v>
      </c>
      <c r="G27" t="s">
        <v>44</v>
      </c>
      <c r="H27" t="s">
        <v>44</v>
      </c>
      <c r="I27">
        <v>2</v>
      </c>
      <c r="J27" s="12"/>
      <c r="K27" s="13">
        <f>6061*1.15*1.2</f>
        <v>8364.1799999999985</v>
      </c>
      <c r="L27" s="14">
        <f>(J27*I27) + (K27*I27*L3)</f>
        <v>1032.1398119999997</v>
      </c>
      <c r="M27" s="15">
        <f>(J27*I27/L3) + (K27*I27)</f>
        <v>16728.359999999997</v>
      </c>
      <c r="N27" s="16">
        <f t="shared" si="0"/>
        <v>0</v>
      </c>
      <c r="O27" s="17">
        <f t="shared" si="1"/>
        <v>0</v>
      </c>
      <c r="P27" s="18"/>
    </row>
    <row r="28" spans="1:16" x14ac:dyDescent="0.3">
      <c r="A28" t="s">
        <v>33</v>
      </c>
      <c r="C28" t="s">
        <v>43</v>
      </c>
      <c r="D28" t="s">
        <v>46</v>
      </c>
      <c r="G28" t="s">
        <v>44</v>
      </c>
      <c r="H28" t="s">
        <v>44</v>
      </c>
      <c r="I28">
        <v>2</v>
      </c>
      <c r="J28" s="12"/>
      <c r="K28" s="13">
        <f>11923*1.15*1.2</f>
        <v>16453.739999999998</v>
      </c>
      <c r="L28" s="14">
        <f>(J28*I28) + (K28*I28*L3)</f>
        <v>2030.3915159999997</v>
      </c>
      <c r="M28" s="15">
        <f>(J28*I28/L3) + (K28*I28)</f>
        <v>32907.479999999996</v>
      </c>
      <c r="N28" s="16">
        <f t="shared" si="0"/>
        <v>0</v>
      </c>
      <c r="O28" s="17">
        <f t="shared" si="1"/>
        <v>0</v>
      </c>
      <c r="P28" s="18"/>
    </row>
    <row r="29" spans="1:16" x14ac:dyDescent="0.3">
      <c r="A29" t="s">
        <v>46</v>
      </c>
      <c r="C29" t="s">
        <v>43</v>
      </c>
      <c r="D29" t="s">
        <v>35</v>
      </c>
      <c r="G29" t="s">
        <v>44</v>
      </c>
      <c r="H29" t="s">
        <v>44</v>
      </c>
      <c r="I29">
        <v>2</v>
      </c>
      <c r="J29" s="12"/>
      <c r="K29" s="13">
        <f>6061*1.15*1.2</f>
        <v>8364.1799999999985</v>
      </c>
      <c r="L29" s="14">
        <f>(J29*I29) + (K29*I29*L3)</f>
        <v>1032.1398119999997</v>
      </c>
      <c r="M29" s="15">
        <f>(J29*I29/L3) + (K29*I29)</f>
        <v>16728.359999999997</v>
      </c>
      <c r="N29" s="16">
        <f t="shared" si="0"/>
        <v>0</v>
      </c>
      <c r="O29" s="17">
        <f t="shared" si="1"/>
        <v>0</v>
      </c>
      <c r="P29" s="18"/>
    </row>
    <row r="30" spans="1:16" x14ac:dyDescent="0.3">
      <c r="A30" t="s">
        <v>35</v>
      </c>
      <c r="C30" t="s">
        <v>43</v>
      </c>
      <c r="D30" t="s">
        <v>42</v>
      </c>
      <c r="G30" t="s">
        <v>44</v>
      </c>
      <c r="H30" t="s">
        <v>44</v>
      </c>
      <c r="I30">
        <v>2</v>
      </c>
      <c r="J30" s="12"/>
      <c r="K30" s="13">
        <f>11332*1.15*1.2</f>
        <v>15638.159999999998</v>
      </c>
      <c r="L30" s="14">
        <f>(J30*I30) + (K30*I30*L3)</f>
        <v>1929.7489439999997</v>
      </c>
      <c r="M30" s="15">
        <f>(J30*I30/L3) + (K30*I30)</f>
        <v>31276.319999999996</v>
      </c>
      <c r="N30" s="16">
        <f t="shared" si="0"/>
        <v>0</v>
      </c>
      <c r="O30" s="17">
        <f t="shared" si="1"/>
        <v>0</v>
      </c>
      <c r="P30" s="18"/>
    </row>
    <row r="31" spans="1:16" x14ac:dyDescent="0.3">
      <c r="A31" s="20"/>
      <c r="B31" s="20"/>
      <c r="C31" s="20"/>
      <c r="D31" s="20"/>
      <c r="E31" s="20"/>
      <c r="F31" s="20"/>
      <c r="G31" s="20"/>
      <c r="H31" s="20"/>
      <c r="I31" s="20"/>
      <c r="J31" s="21"/>
      <c r="K31" s="22"/>
      <c r="L31" s="23"/>
      <c r="M31" s="24"/>
      <c r="N31" s="25"/>
      <c r="O31" s="26"/>
      <c r="P31" s="19"/>
    </row>
    <row r="32" spans="1:16" x14ac:dyDescent="0.3">
      <c r="L32" s="27">
        <f>SUM(L23:L31)</f>
        <v>9438.2638079999979</v>
      </c>
      <c r="M32" s="28">
        <f>SUM(M23:M31)</f>
        <v>152970.23999999999</v>
      </c>
      <c r="N32" s="29">
        <f>SUM(N23:N31)</f>
        <v>0</v>
      </c>
      <c r="O32" s="30">
        <f>SUM(O23:O31)</f>
        <v>0</v>
      </c>
    </row>
    <row r="33" spans="1:16" hidden="1" x14ac:dyDescent="0.3"/>
    <row r="34" spans="1:16" hidden="1" x14ac:dyDescent="0.3">
      <c r="A34" s="31" t="s">
        <v>47</v>
      </c>
      <c r="B34" s="31"/>
      <c r="C34" s="31"/>
      <c r="D34" s="31"/>
      <c r="E34" s="31" t="s">
        <v>16</v>
      </c>
      <c r="F34" s="31"/>
      <c r="G34" s="31" t="s">
        <v>40</v>
      </c>
      <c r="H34" s="31" t="s">
        <v>48</v>
      </c>
      <c r="I34" s="31" t="s">
        <v>7</v>
      </c>
      <c r="J34" s="32" t="s">
        <v>20</v>
      </c>
      <c r="K34" s="33" t="s">
        <v>21</v>
      </c>
      <c r="L34" s="7" t="s">
        <v>22</v>
      </c>
      <c r="M34" s="8" t="s">
        <v>23</v>
      </c>
      <c r="N34" s="9" t="s">
        <v>24</v>
      </c>
      <c r="O34" s="10" t="s">
        <v>25</v>
      </c>
      <c r="P34" s="11" t="s">
        <v>26</v>
      </c>
    </row>
    <row r="35" spans="1:16" hidden="1" x14ac:dyDescent="0.3">
      <c r="J35" s="12"/>
      <c r="K35" s="13"/>
      <c r="L35" s="14"/>
      <c r="M35" s="15"/>
      <c r="N35" s="16"/>
      <c r="O35" s="17"/>
      <c r="P35" s="18"/>
    </row>
    <row r="36" spans="1:16" hidden="1" x14ac:dyDescent="0.3">
      <c r="A36" s="20"/>
      <c r="B36" s="20"/>
      <c r="C36" s="20"/>
      <c r="D36" s="20"/>
      <c r="E36" s="20"/>
      <c r="F36" s="20"/>
      <c r="G36" s="20"/>
      <c r="H36" s="20"/>
      <c r="I36" s="20"/>
      <c r="J36" s="21"/>
      <c r="K36" s="22"/>
      <c r="L36" s="23"/>
      <c r="M36" s="24"/>
      <c r="N36" s="25"/>
      <c r="O36" s="26"/>
      <c r="P36" s="19"/>
    </row>
    <row r="37" spans="1:16" hidden="1" x14ac:dyDescent="0.3">
      <c r="L37" s="27">
        <f>SUM(L35:L36)</f>
        <v>0</v>
      </c>
      <c r="M37" s="28">
        <f>SUM(M35:M36)</f>
        <v>0</v>
      </c>
      <c r="N37" s="29">
        <f>SUM(N35:N36)</f>
        <v>0</v>
      </c>
      <c r="O37" s="30">
        <f>SUM(O35:O36)</f>
        <v>0</v>
      </c>
    </row>
    <row r="38" spans="1:16" hidden="1" x14ac:dyDescent="0.3"/>
    <row r="39" spans="1:16" hidden="1" x14ac:dyDescent="0.3">
      <c r="A39" s="31" t="s">
        <v>49</v>
      </c>
      <c r="B39" s="31"/>
      <c r="C39" s="31"/>
      <c r="D39" s="31" t="s">
        <v>50</v>
      </c>
      <c r="E39" s="31" t="s">
        <v>16</v>
      </c>
      <c r="F39" s="31"/>
      <c r="G39" s="31" t="s">
        <v>51</v>
      </c>
      <c r="H39" s="31" t="s">
        <v>52</v>
      </c>
      <c r="I39" s="31" t="s">
        <v>13</v>
      </c>
      <c r="J39" s="32" t="s">
        <v>20</v>
      </c>
      <c r="K39" s="33" t="s">
        <v>21</v>
      </c>
      <c r="L39" s="7" t="s">
        <v>22</v>
      </c>
      <c r="M39" s="8" t="s">
        <v>23</v>
      </c>
      <c r="N39" s="9" t="s">
        <v>24</v>
      </c>
      <c r="O39" s="10" t="s">
        <v>25</v>
      </c>
      <c r="P39" s="11" t="s">
        <v>26</v>
      </c>
    </row>
    <row r="40" spans="1:16" hidden="1" x14ac:dyDescent="0.3">
      <c r="J40" s="12"/>
      <c r="K40" s="13"/>
      <c r="L40" s="14"/>
      <c r="M40" s="15"/>
      <c r="N40" s="16"/>
      <c r="O40" s="17"/>
      <c r="P40" s="18"/>
    </row>
    <row r="41" spans="1:16" hidden="1" x14ac:dyDescent="0.3">
      <c r="A41" s="20"/>
      <c r="B41" s="20"/>
      <c r="C41" s="20"/>
      <c r="D41" s="20"/>
      <c r="E41" s="20"/>
      <c r="F41" s="20"/>
      <c r="G41" s="20"/>
      <c r="H41" s="20"/>
      <c r="I41" s="20"/>
      <c r="J41" s="21"/>
      <c r="K41" s="22"/>
      <c r="L41" s="23"/>
      <c r="M41" s="24"/>
      <c r="N41" s="25"/>
      <c r="O41" s="26"/>
      <c r="P41" s="19"/>
    </row>
    <row r="42" spans="1:16" hidden="1" x14ac:dyDescent="0.3">
      <c r="L42" s="27">
        <f>SUM(L40:L41)</f>
        <v>0</v>
      </c>
      <c r="M42" s="28">
        <f>SUM(M40:M41)</f>
        <v>0</v>
      </c>
      <c r="N42" s="29">
        <f>SUM(N40:N41)</f>
        <v>0</v>
      </c>
      <c r="O42" s="30">
        <f>SUM(O40:O41)</f>
        <v>0</v>
      </c>
    </row>
    <row r="44" spans="1:16" x14ac:dyDescent="0.3">
      <c r="A44" s="31" t="s">
        <v>53</v>
      </c>
      <c r="B44" s="31"/>
      <c r="C44" s="31"/>
      <c r="D44" s="31"/>
      <c r="E44" s="31" t="s">
        <v>16</v>
      </c>
      <c r="F44" s="31"/>
      <c r="G44" s="31" t="s">
        <v>54</v>
      </c>
      <c r="H44" s="31" t="s">
        <v>52</v>
      </c>
      <c r="I44" s="31" t="s">
        <v>55</v>
      </c>
      <c r="J44" s="32" t="s">
        <v>20</v>
      </c>
      <c r="K44" s="33" t="s">
        <v>21</v>
      </c>
      <c r="L44" s="7" t="s">
        <v>22</v>
      </c>
      <c r="M44" s="8" t="s">
        <v>23</v>
      </c>
      <c r="N44" s="9" t="s">
        <v>24</v>
      </c>
      <c r="O44" s="10" t="s">
        <v>25</v>
      </c>
      <c r="P44" s="11" t="s">
        <v>26</v>
      </c>
    </row>
    <row r="45" spans="1:16" x14ac:dyDescent="0.3">
      <c r="J45" s="12"/>
      <c r="K45" s="13"/>
      <c r="L45" s="14"/>
      <c r="M45" s="15"/>
      <c r="N45" s="16"/>
      <c r="O45" s="17"/>
      <c r="P45" s="18"/>
    </row>
    <row r="46" spans="1:16" x14ac:dyDescent="0.3">
      <c r="A46" t="s">
        <v>45</v>
      </c>
      <c r="C46" t="s">
        <v>43</v>
      </c>
      <c r="D46" t="s">
        <v>30</v>
      </c>
      <c r="G46" t="s">
        <v>44</v>
      </c>
      <c r="I46">
        <v>2</v>
      </c>
      <c r="J46" s="12"/>
      <c r="K46" s="13">
        <v>400</v>
      </c>
      <c r="L46" s="14">
        <f>(J46*I46) + (K46*I46*L3)</f>
        <v>49.36</v>
      </c>
      <c r="M46" s="15">
        <f>(J46*I46/L3) + (K46*I46)</f>
        <v>800</v>
      </c>
      <c r="N46" s="16">
        <f>P46*L46</f>
        <v>0</v>
      </c>
      <c r="O46" s="17">
        <f>P46*M46</f>
        <v>0</v>
      </c>
      <c r="P46" s="18"/>
    </row>
    <row r="47" spans="1:16" x14ac:dyDescent="0.3">
      <c r="A47" t="s">
        <v>30</v>
      </c>
      <c r="C47" t="s">
        <v>43</v>
      </c>
      <c r="D47" t="s">
        <v>45</v>
      </c>
      <c r="G47" t="s">
        <v>44</v>
      </c>
      <c r="I47">
        <v>2</v>
      </c>
      <c r="J47" s="12"/>
      <c r="K47" s="13">
        <v>400</v>
      </c>
      <c r="L47" s="14">
        <f>(J47*I47) + (K47*I47*L3)</f>
        <v>49.36</v>
      </c>
      <c r="M47" s="15">
        <f>(J47*I47/L3) + (K47*I47)</f>
        <v>800</v>
      </c>
      <c r="N47" s="16">
        <f>P47*L47</f>
        <v>0</v>
      </c>
      <c r="O47" s="17">
        <f>P47*M47</f>
        <v>0</v>
      </c>
      <c r="P47" s="18"/>
    </row>
    <row r="48" spans="1:16" x14ac:dyDescent="0.3">
      <c r="A48" t="s">
        <v>30</v>
      </c>
      <c r="C48" t="s">
        <v>43</v>
      </c>
      <c r="D48" t="s">
        <v>65</v>
      </c>
      <c r="I48">
        <v>4</v>
      </c>
      <c r="J48" s="12"/>
      <c r="K48" s="13">
        <v>500</v>
      </c>
      <c r="L48" s="14"/>
      <c r="M48" s="15">
        <f>K48*I48</f>
        <v>2000</v>
      </c>
      <c r="N48" s="16"/>
      <c r="O48" s="17"/>
      <c r="P48" s="18"/>
    </row>
    <row r="49" spans="1:16" x14ac:dyDescent="0.3">
      <c r="A49" t="s">
        <v>27</v>
      </c>
      <c r="C49" t="s">
        <v>43</v>
      </c>
      <c r="D49" t="s">
        <v>85</v>
      </c>
      <c r="I49">
        <v>2</v>
      </c>
      <c r="J49" s="12"/>
      <c r="K49" s="13">
        <v>1500</v>
      </c>
      <c r="L49" s="14"/>
      <c r="M49" s="15">
        <f>K49*I49</f>
        <v>3000</v>
      </c>
      <c r="N49" s="16"/>
      <c r="O49" s="17"/>
      <c r="P49" s="18"/>
    </row>
    <row r="50" spans="1:16" x14ac:dyDescent="0.3">
      <c r="A50" t="s">
        <v>42</v>
      </c>
      <c r="C50" t="s">
        <v>43</v>
      </c>
      <c r="D50" t="s">
        <v>37</v>
      </c>
      <c r="G50" t="s">
        <v>44</v>
      </c>
      <c r="I50">
        <v>2</v>
      </c>
      <c r="J50" s="12"/>
      <c r="K50" s="13">
        <v>0</v>
      </c>
      <c r="L50" s="14">
        <f>(J50*I50) + (K50*I50*L3)</f>
        <v>0</v>
      </c>
      <c r="M50" s="15">
        <f>(J50*I50/L3) + (K50*I50)</f>
        <v>0</v>
      </c>
      <c r="N50" s="16">
        <f>P50*L50</f>
        <v>0</v>
      </c>
      <c r="O50" s="17">
        <f>P50*M50</f>
        <v>0</v>
      </c>
      <c r="P50" s="18"/>
    </row>
    <row r="51" spans="1:16" x14ac:dyDescent="0.3">
      <c r="A51" t="s">
        <v>37</v>
      </c>
      <c r="C51" t="s">
        <v>43</v>
      </c>
      <c r="D51" t="s">
        <v>42</v>
      </c>
      <c r="G51" t="s">
        <v>44</v>
      </c>
      <c r="I51">
        <v>2</v>
      </c>
      <c r="J51" s="12"/>
      <c r="K51" s="13">
        <v>0</v>
      </c>
      <c r="L51" s="14">
        <f>(J51*I51) + (K51*I51*L3)</f>
        <v>0</v>
      </c>
      <c r="M51" s="15">
        <f>(J51*I51/L3) + (K51*I51)</f>
        <v>0</v>
      </c>
      <c r="N51" s="16">
        <f>P51*L51</f>
        <v>0</v>
      </c>
      <c r="O51" s="17">
        <f>P51*M51</f>
        <v>0</v>
      </c>
      <c r="P51" s="18"/>
    </row>
    <row r="52" spans="1:16" x14ac:dyDescent="0.3">
      <c r="A52" s="20"/>
      <c r="B52" s="20"/>
      <c r="C52" s="20"/>
      <c r="D52" s="20"/>
      <c r="E52" s="20"/>
      <c r="F52" s="20"/>
      <c r="G52" s="20"/>
      <c r="H52" s="20"/>
      <c r="I52" s="20"/>
      <c r="J52" s="21"/>
      <c r="K52" s="22"/>
      <c r="L52" s="23"/>
      <c r="M52" s="24"/>
      <c r="N52" s="25"/>
      <c r="O52" s="26"/>
      <c r="P52" s="19"/>
    </row>
    <row r="53" spans="1:16" x14ac:dyDescent="0.3">
      <c r="L53" s="27">
        <f>SUM(L45:L52)</f>
        <v>98.72</v>
      </c>
      <c r="M53" s="28">
        <f>SUM(M45:M52)</f>
        <v>6600</v>
      </c>
      <c r="N53" s="29">
        <f>SUM(N45:N52)</f>
        <v>0</v>
      </c>
      <c r="O53" s="30">
        <f>SUM(O45:O52)</f>
        <v>0</v>
      </c>
    </row>
    <row r="55" spans="1:16" x14ac:dyDescent="0.3">
      <c r="A55" s="31" t="s">
        <v>56</v>
      </c>
      <c r="B55" s="31"/>
      <c r="C55" s="31"/>
      <c r="D55" s="31"/>
      <c r="E55" s="31" t="s">
        <v>16</v>
      </c>
      <c r="F55" s="31"/>
      <c r="G55" s="31" t="s">
        <v>54</v>
      </c>
      <c r="H55" s="31" t="s">
        <v>52</v>
      </c>
      <c r="I55" s="31" t="s">
        <v>55</v>
      </c>
      <c r="J55" s="32" t="s">
        <v>20</v>
      </c>
      <c r="K55" s="33" t="s">
        <v>21</v>
      </c>
      <c r="L55" s="7" t="s">
        <v>22</v>
      </c>
      <c r="M55" s="8" t="s">
        <v>23</v>
      </c>
      <c r="N55" s="9" t="s">
        <v>24</v>
      </c>
      <c r="O55" s="10" t="s">
        <v>25</v>
      </c>
      <c r="P55" s="11" t="s">
        <v>26</v>
      </c>
    </row>
    <row r="56" spans="1:16" x14ac:dyDescent="0.3">
      <c r="A56" t="s">
        <v>57</v>
      </c>
      <c r="I56">
        <v>2</v>
      </c>
      <c r="J56" s="12"/>
      <c r="K56" s="13">
        <v>0</v>
      </c>
      <c r="L56" s="14">
        <f>(J56*I56) + (K56*I56*L3)</f>
        <v>0</v>
      </c>
      <c r="M56" s="15">
        <f>(J56*I56/L3) + (K56*I56)</f>
        <v>0</v>
      </c>
      <c r="N56" s="16">
        <f t="shared" ref="N56:N82" si="2">P56*L56</f>
        <v>0</v>
      </c>
      <c r="O56" s="17">
        <f t="shared" ref="O56:O82" si="3">P56*M56</f>
        <v>0</v>
      </c>
      <c r="P56" s="18"/>
    </row>
    <row r="57" spans="1:16" x14ac:dyDescent="0.3">
      <c r="A57" t="s">
        <v>58</v>
      </c>
      <c r="I57">
        <v>2</v>
      </c>
      <c r="J57" s="12"/>
      <c r="K57" s="13">
        <v>0</v>
      </c>
      <c r="L57" s="14">
        <f>(J57*I57) + (K57*I57*L3)</f>
        <v>0</v>
      </c>
      <c r="M57" s="15">
        <f>(J57*I57/L3) + (K57*I57)</f>
        <v>0</v>
      </c>
      <c r="N57" s="16">
        <f t="shared" si="2"/>
        <v>0</v>
      </c>
      <c r="O57" s="17">
        <f t="shared" si="3"/>
        <v>0</v>
      </c>
      <c r="P57" s="18"/>
    </row>
    <row r="58" spans="1:16" x14ac:dyDescent="0.3">
      <c r="A58" t="s">
        <v>59</v>
      </c>
      <c r="I58">
        <v>2</v>
      </c>
      <c r="J58" s="12"/>
      <c r="K58" s="13">
        <v>0</v>
      </c>
      <c r="L58" s="14">
        <f>(J58*I58) + (K58*I58*L3)</f>
        <v>0</v>
      </c>
      <c r="M58" s="15">
        <f>(J58*I58/L3) + (K58*I58)</f>
        <v>0</v>
      </c>
      <c r="N58" s="16">
        <f t="shared" si="2"/>
        <v>0</v>
      </c>
      <c r="O58" s="17">
        <f t="shared" si="3"/>
        <v>0</v>
      </c>
      <c r="P58" s="18"/>
    </row>
    <row r="59" spans="1:16" x14ac:dyDescent="0.3">
      <c r="A59" t="s">
        <v>60</v>
      </c>
      <c r="I59">
        <v>2</v>
      </c>
      <c r="J59" s="12"/>
      <c r="K59" s="13">
        <v>0</v>
      </c>
      <c r="L59" s="14">
        <f>(J59*I59) + (K59*I59*L3)</f>
        <v>0</v>
      </c>
      <c r="M59" s="15">
        <f>(J59*I59/L3) + (K59*I59)</f>
        <v>0</v>
      </c>
      <c r="N59" s="16">
        <f t="shared" si="2"/>
        <v>0</v>
      </c>
      <c r="O59" s="17">
        <f t="shared" si="3"/>
        <v>0</v>
      </c>
      <c r="P59" s="18"/>
    </row>
    <row r="60" spans="1:16" x14ac:dyDescent="0.3">
      <c r="A60" t="s">
        <v>61</v>
      </c>
      <c r="I60">
        <v>2</v>
      </c>
      <c r="J60" s="12"/>
      <c r="K60" s="13">
        <v>0</v>
      </c>
      <c r="L60" s="14">
        <f>(J60*I60) + (K60*I60*L3)</f>
        <v>0</v>
      </c>
      <c r="M60" s="15">
        <f>(J60*I60/L3) + (K60*I60)</f>
        <v>0</v>
      </c>
      <c r="N60" s="16">
        <f t="shared" si="2"/>
        <v>0</v>
      </c>
      <c r="O60" s="17">
        <f t="shared" si="3"/>
        <v>0</v>
      </c>
      <c r="P60" s="18"/>
    </row>
    <row r="61" spans="1:16" x14ac:dyDescent="0.3">
      <c r="A61" t="s">
        <v>62</v>
      </c>
      <c r="I61">
        <v>2</v>
      </c>
      <c r="J61" s="12"/>
      <c r="K61" s="13">
        <v>9920</v>
      </c>
      <c r="L61" s="14">
        <f>(J61*I61) + (K61*I61*L3)</f>
        <v>1224.1279999999999</v>
      </c>
      <c r="M61" s="15">
        <f>(J61*I61/L3) + (K61*I61)</f>
        <v>19840</v>
      </c>
      <c r="N61" s="16">
        <f t="shared" si="2"/>
        <v>0</v>
      </c>
      <c r="O61" s="17">
        <f t="shared" si="3"/>
        <v>0</v>
      </c>
      <c r="P61" s="18"/>
    </row>
    <row r="62" spans="1:16" x14ac:dyDescent="0.3">
      <c r="A62" t="s">
        <v>63</v>
      </c>
      <c r="I62">
        <v>2</v>
      </c>
      <c r="J62" s="12"/>
      <c r="K62" s="13">
        <v>0</v>
      </c>
      <c r="L62" s="14">
        <f>(J62*I62) + (K62*I62*L3)</f>
        <v>0</v>
      </c>
      <c r="M62" s="15">
        <f>(J62*I62/L3) + (K62*I62)</f>
        <v>0</v>
      </c>
      <c r="N62" s="16">
        <f t="shared" si="2"/>
        <v>0</v>
      </c>
      <c r="O62" s="17">
        <f t="shared" si="3"/>
        <v>0</v>
      </c>
      <c r="P62" s="18"/>
    </row>
    <row r="63" spans="1:16" x14ac:dyDescent="0.3">
      <c r="A63" t="s">
        <v>64</v>
      </c>
      <c r="I63">
        <v>2</v>
      </c>
      <c r="J63" s="12"/>
      <c r="K63" s="13">
        <v>0</v>
      </c>
      <c r="L63" s="14">
        <f>(J63*I63) + (K63*I63*L3)</f>
        <v>0</v>
      </c>
      <c r="M63" s="15">
        <f>(J63*I63/L3) + (K63*I63)</f>
        <v>0</v>
      </c>
      <c r="N63" s="16">
        <f t="shared" si="2"/>
        <v>0</v>
      </c>
      <c r="O63" s="17">
        <f t="shared" si="3"/>
        <v>0</v>
      </c>
      <c r="P63" s="18"/>
    </row>
    <row r="64" spans="1:16" x14ac:dyDescent="0.3">
      <c r="A64" t="s">
        <v>65</v>
      </c>
      <c r="I64">
        <v>1</v>
      </c>
      <c r="J64" s="12"/>
      <c r="K64" s="13">
        <f>2900*4</f>
        <v>11600</v>
      </c>
      <c r="L64" s="14">
        <f>(J64*I64) + (K64*I64*L3)</f>
        <v>715.72</v>
      </c>
      <c r="M64" s="15">
        <f>(J64*I64/L3) + (K64*I64)</f>
        <v>11600</v>
      </c>
      <c r="N64" s="16">
        <f t="shared" si="2"/>
        <v>0</v>
      </c>
      <c r="O64" s="17">
        <f t="shared" si="3"/>
        <v>0</v>
      </c>
      <c r="P64" s="18"/>
    </row>
    <row r="65" spans="1:16" x14ac:dyDescent="0.3">
      <c r="A65" t="s">
        <v>66</v>
      </c>
      <c r="I65">
        <v>1</v>
      </c>
      <c r="J65" s="12"/>
      <c r="K65" s="13">
        <f>1450*22</f>
        <v>31900</v>
      </c>
      <c r="L65" s="14">
        <f>(J65*I65) + (K65*I65*L3)</f>
        <v>1968.23</v>
      </c>
      <c r="M65" s="15">
        <f>(J65*I65/L3) + (K65*I65)</f>
        <v>31900</v>
      </c>
      <c r="N65" s="16">
        <f t="shared" si="2"/>
        <v>0</v>
      </c>
      <c r="O65" s="17">
        <f t="shared" si="3"/>
        <v>0</v>
      </c>
      <c r="P65" s="18"/>
    </row>
    <row r="66" spans="1:16" x14ac:dyDescent="0.3">
      <c r="A66" t="s">
        <v>67</v>
      </c>
      <c r="I66">
        <v>2</v>
      </c>
      <c r="J66" s="12"/>
      <c r="K66" s="13">
        <v>0</v>
      </c>
      <c r="L66" s="14">
        <f>(J66*I66) + (K66*I66*L3)</f>
        <v>0</v>
      </c>
      <c r="M66" s="15">
        <f>(J66*I66/L3) + (K66*I66)</f>
        <v>0</v>
      </c>
      <c r="N66" s="16">
        <f t="shared" si="2"/>
        <v>0</v>
      </c>
      <c r="O66" s="17">
        <f t="shared" si="3"/>
        <v>0</v>
      </c>
      <c r="P66" s="18"/>
    </row>
    <row r="67" spans="1:16" x14ac:dyDescent="0.3">
      <c r="A67" t="s">
        <v>68</v>
      </c>
      <c r="I67">
        <v>2</v>
      </c>
      <c r="J67" s="12"/>
      <c r="K67" s="13">
        <v>0</v>
      </c>
      <c r="L67" s="14">
        <f>(J67*I67) + (K67*I67*L3)</f>
        <v>0</v>
      </c>
      <c r="M67" s="15">
        <f>(J67*I67/L3) + (K67*I67)</f>
        <v>0</v>
      </c>
      <c r="N67" s="16">
        <f t="shared" si="2"/>
        <v>0</v>
      </c>
      <c r="O67" s="17">
        <f t="shared" si="3"/>
        <v>0</v>
      </c>
      <c r="P67" s="18"/>
    </row>
    <row r="68" spans="1:16" x14ac:dyDescent="0.3">
      <c r="A68" t="s">
        <v>69</v>
      </c>
      <c r="I68">
        <v>2</v>
      </c>
      <c r="J68" s="12"/>
      <c r="K68" s="13">
        <v>0</v>
      </c>
      <c r="L68" s="14">
        <f>(J68*I68) + (K68*I68*L3)</f>
        <v>0</v>
      </c>
      <c r="M68" s="15">
        <f>(J68*I68/L3) + (K68*I68)</f>
        <v>0</v>
      </c>
      <c r="N68" s="16">
        <f t="shared" si="2"/>
        <v>0</v>
      </c>
      <c r="O68" s="17">
        <f t="shared" si="3"/>
        <v>0</v>
      </c>
      <c r="P68" s="18"/>
    </row>
    <row r="69" spans="1:16" x14ac:dyDescent="0.3">
      <c r="A69" t="s">
        <v>70</v>
      </c>
      <c r="I69">
        <v>2</v>
      </c>
      <c r="J69" s="12"/>
      <c r="K69" s="13">
        <v>0</v>
      </c>
      <c r="L69" s="14">
        <f>(J69*I69) + (K69*I69*L3)</f>
        <v>0</v>
      </c>
      <c r="M69" s="15">
        <f>(J69*I69/L3) + (K69*I69)</f>
        <v>0</v>
      </c>
      <c r="N69" s="16">
        <f t="shared" si="2"/>
        <v>0</v>
      </c>
      <c r="O69" s="17">
        <f t="shared" si="3"/>
        <v>0</v>
      </c>
      <c r="P69" s="18"/>
    </row>
    <row r="70" spans="1:16" x14ac:dyDescent="0.3">
      <c r="A70" t="s">
        <v>71</v>
      </c>
      <c r="I70">
        <v>2</v>
      </c>
      <c r="J70" s="12"/>
      <c r="K70" s="13">
        <v>0</v>
      </c>
      <c r="L70" s="14">
        <f>(J70*I70) + (K70*I70*L3)</f>
        <v>0</v>
      </c>
      <c r="M70" s="15">
        <f>(J70*I70/L3) + (K70*I70)</f>
        <v>0</v>
      </c>
      <c r="N70" s="16">
        <f t="shared" si="2"/>
        <v>0</v>
      </c>
      <c r="O70" s="17">
        <f t="shared" si="3"/>
        <v>0</v>
      </c>
      <c r="P70" s="18"/>
    </row>
    <row r="71" spans="1:16" x14ac:dyDescent="0.3">
      <c r="A71" t="s">
        <v>72</v>
      </c>
      <c r="I71">
        <v>2</v>
      </c>
      <c r="J71" s="12"/>
      <c r="K71" s="13">
        <v>0</v>
      </c>
      <c r="L71" s="14">
        <f>(J71*I71) + (K71*I71*L3)</f>
        <v>0</v>
      </c>
      <c r="M71" s="15">
        <f>(J71*I71/L3) + (K71*I71)</f>
        <v>0</v>
      </c>
      <c r="N71" s="16">
        <f t="shared" si="2"/>
        <v>0</v>
      </c>
      <c r="O71" s="17">
        <f t="shared" si="3"/>
        <v>0</v>
      </c>
      <c r="P71" s="18"/>
    </row>
    <row r="72" spans="1:16" x14ac:dyDescent="0.3">
      <c r="A72" t="s">
        <v>73</v>
      </c>
      <c r="I72">
        <v>2</v>
      </c>
      <c r="J72" s="12"/>
      <c r="K72" s="13">
        <v>0</v>
      </c>
      <c r="L72" s="14">
        <f>(J72*I72) + (K72*I72*L3)</f>
        <v>0</v>
      </c>
      <c r="M72" s="15">
        <f>(J72*I72/L3) + (K72*I72)</f>
        <v>0</v>
      </c>
      <c r="N72" s="16">
        <f t="shared" si="2"/>
        <v>0</v>
      </c>
      <c r="O72" s="17">
        <f t="shared" si="3"/>
        <v>0</v>
      </c>
      <c r="P72" s="18"/>
    </row>
    <row r="73" spans="1:16" x14ac:dyDescent="0.3">
      <c r="A73" t="s">
        <v>74</v>
      </c>
      <c r="I73">
        <v>2</v>
      </c>
      <c r="J73" s="12"/>
      <c r="K73" s="13">
        <v>0</v>
      </c>
      <c r="L73" s="14">
        <f>(J73*I73) + (K73*I73*L3)</f>
        <v>0</v>
      </c>
      <c r="M73" s="15">
        <f>(J73*I73/L3) + (K73*I73)</f>
        <v>0</v>
      </c>
      <c r="N73" s="16">
        <f t="shared" si="2"/>
        <v>0</v>
      </c>
      <c r="O73" s="17">
        <f t="shared" si="3"/>
        <v>0</v>
      </c>
      <c r="P73" s="18"/>
    </row>
    <row r="74" spans="1:16" x14ac:dyDescent="0.3">
      <c r="A74" t="s">
        <v>75</v>
      </c>
      <c r="I74">
        <v>2</v>
      </c>
      <c r="J74" s="12"/>
      <c r="K74" s="13">
        <v>0</v>
      </c>
      <c r="L74" s="14">
        <f>(J74*I74) + (K74*I74*L3)</f>
        <v>0</v>
      </c>
      <c r="M74" s="15">
        <f>(J74*I74/L3) + (K74*I74)</f>
        <v>0</v>
      </c>
      <c r="N74" s="16">
        <f t="shared" si="2"/>
        <v>0</v>
      </c>
      <c r="O74" s="17">
        <f t="shared" si="3"/>
        <v>0</v>
      </c>
      <c r="P74" s="18"/>
    </row>
    <row r="75" spans="1:16" x14ac:dyDescent="0.3">
      <c r="A75" t="s">
        <v>76</v>
      </c>
      <c r="I75">
        <v>2</v>
      </c>
      <c r="J75" s="12"/>
      <c r="K75" s="13">
        <v>0</v>
      </c>
      <c r="L75" s="14">
        <f>(J75*I75) + (K75*I75*L3)</f>
        <v>0</v>
      </c>
      <c r="M75" s="15">
        <f>(J75*I75/L3) + (K75*I75)</f>
        <v>0</v>
      </c>
      <c r="N75" s="16">
        <f t="shared" si="2"/>
        <v>0</v>
      </c>
      <c r="O75" s="17">
        <f t="shared" si="3"/>
        <v>0</v>
      </c>
      <c r="P75" s="18"/>
    </row>
    <row r="76" spans="1:16" x14ac:dyDescent="0.3">
      <c r="A76" t="s">
        <v>75</v>
      </c>
      <c r="I76">
        <v>2</v>
      </c>
      <c r="J76" s="12"/>
      <c r="K76" s="13">
        <v>0</v>
      </c>
      <c r="L76" s="14">
        <f>(J76*I76) + (K76*I76*L3)</f>
        <v>0</v>
      </c>
      <c r="M76" s="15">
        <f>(J76*I76/L3) + (K76*I76)</f>
        <v>0</v>
      </c>
      <c r="N76" s="16">
        <f t="shared" si="2"/>
        <v>0</v>
      </c>
      <c r="O76" s="17">
        <f t="shared" si="3"/>
        <v>0</v>
      </c>
      <c r="P76" s="18"/>
    </row>
    <row r="77" spans="1:16" x14ac:dyDescent="0.3">
      <c r="A77" t="s">
        <v>74</v>
      </c>
      <c r="I77">
        <v>2</v>
      </c>
      <c r="J77" s="12"/>
      <c r="K77" s="13">
        <v>0</v>
      </c>
      <c r="L77" s="14">
        <f>(J77*I77) + (K77*I77*L3)</f>
        <v>0</v>
      </c>
      <c r="M77" s="15">
        <f>(J77*I77/L3) + (K77*I77)</f>
        <v>0</v>
      </c>
      <c r="N77" s="16">
        <f t="shared" si="2"/>
        <v>0</v>
      </c>
      <c r="O77" s="17">
        <f t="shared" si="3"/>
        <v>0</v>
      </c>
      <c r="P77" s="18"/>
    </row>
    <row r="78" spans="1:16" x14ac:dyDescent="0.3">
      <c r="A78" t="s">
        <v>77</v>
      </c>
      <c r="I78">
        <v>2</v>
      </c>
      <c r="J78" s="12"/>
      <c r="K78" s="13">
        <v>0</v>
      </c>
      <c r="L78" s="14">
        <f>(J78*I78) + (K78*I78*L3)</f>
        <v>0</v>
      </c>
      <c r="M78" s="15">
        <f>(J78*I78/L3) + (K78*I78)</f>
        <v>0</v>
      </c>
      <c r="N78" s="16">
        <f t="shared" si="2"/>
        <v>0</v>
      </c>
      <c r="O78" s="17">
        <f t="shared" si="3"/>
        <v>0</v>
      </c>
      <c r="P78" s="18"/>
    </row>
    <row r="79" spans="1:16" x14ac:dyDescent="0.3">
      <c r="A79" t="s">
        <v>78</v>
      </c>
      <c r="I79">
        <v>2</v>
      </c>
      <c r="J79" s="12"/>
      <c r="K79" s="13">
        <v>0</v>
      </c>
      <c r="L79" s="14">
        <f>(J79*I79) + (K79*I79*L3)</f>
        <v>0</v>
      </c>
      <c r="M79" s="15">
        <f>(J79*I79/L3) + (K79*I79)</f>
        <v>0</v>
      </c>
      <c r="N79" s="16">
        <f t="shared" si="2"/>
        <v>0</v>
      </c>
      <c r="O79" s="17">
        <f t="shared" si="3"/>
        <v>0</v>
      </c>
      <c r="P79" s="18"/>
    </row>
    <row r="80" spans="1:16" x14ac:dyDescent="0.3">
      <c r="A80" t="s">
        <v>79</v>
      </c>
      <c r="I80">
        <v>2</v>
      </c>
      <c r="J80" s="12"/>
      <c r="K80" s="13">
        <v>0</v>
      </c>
      <c r="L80" s="14">
        <f>(J80*I80) + (K80*I80*L3)</f>
        <v>0</v>
      </c>
      <c r="M80" s="15">
        <f>(J80*I80/L3) + (K80*I80)</f>
        <v>0</v>
      </c>
      <c r="N80" s="16">
        <f t="shared" si="2"/>
        <v>0</v>
      </c>
      <c r="O80" s="17">
        <f t="shared" si="3"/>
        <v>0</v>
      </c>
      <c r="P80" s="18"/>
    </row>
    <row r="81" spans="1:16" x14ac:dyDescent="0.3">
      <c r="A81" t="s">
        <v>78</v>
      </c>
      <c r="I81">
        <v>2</v>
      </c>
      <c r="J81" s="12"/>
      <c r="K81" s="13">
        <v>0</v>
      </c>
      <c r="L81" s="14">
        <f>(J81*I81) + (K81*I81*L3)</f>
        <v>0</v>
      </c>
      <c r="M81" s="15">
        <f>(J81*I81/L3) + (K81*I81)</f>
        <v>0</v>
      </c>
      <c r="N81" s="16">
        <f t="shared" si="2"/>
        <v>0</v>
      </c>
      <c r="O81" s="17">
        <f t="shared" si="3"/>
        <v>0</v>
      </c>
      <c r="P81" s="18"/>
    </row>
    <row r="82" spans="1:16" x14ac:dyDescent="0.3">
      <c r="A82" t="s">
        <v>80</v>
      </c>
      <c r="I82">
        <v>2</v>
      </c>
      <c r="J82" s="12"/>
      <c r="K82" s="13">
        <v>0</v>
      </c>
      <c r="L82" s="14">
        <f>(J82*I82) + (K82*I82*L3)</f>
        <v>0</v>
      </c>
      <c r="M82" s="15">
        <f>(J82*I82/L3) + (K82*I82)</f>
        <v>0</v>
      </c>
      <c r="N82" s="16">
        <f t="shared" si="2"/>
        <v>0</v>
      </c>
      <c r="O82" s="17">
        <f t="shared" si="3"/>
        <v>0</v>
      </c>
      <c r="P82" s="18"/>
    </row>
    <row r="83" spans="1:16" x14ac:dyDescent="0.3">
      <c r="A83" s="20"/>
      <c r="B83" s="20"/>
      <c r="C83" s="20"/>
      <c r="D83" s="20"/>
      <c r="E83" s="20"/>
      <c r="F83" s="20"/>
      <c r="G83" s="20"/>
      <c r="H83" s="20"/>
      <c r="I83" s="20"/>
      <c r="J83" s="21"/>
      <c r="K83" s="22"/>
      <c r="L83" s="23"/>
      <c r="M83" s="24"/>
      <c r="N83" s="25"/>
      <c r="O83" s="26"/>
      <c r="P83" s="19"/>
    </row>
    <row r="84" spans="1:16" x14ac:dyDescent="0.3">
      <c r="L84" s="27">
        <f>SUM(L56:L83)</f>
        <v>3908.078</v>
      </c>
      <c r="M84" s="28">
        <f>SUM(M56:M83)</f>
        <v>63340</v>
      </c>
      <c r="N84" s="29">
        <f>SUM(N56:N83)</f>
        <v>0</v>
      </c>
      <c r="O84" s="30">
        <f>SUM(O56:O83)</f>
        <v>0</v>
      </c>
    </row>
    <row r="86" spans="1:16" x14ac:dyDescent="0.3">
      <c r="A86" s="31" t="s">
        <v>81</v>
      </c>
      <c r="B86" s="31"/>
      <c r="C86" s="31"/>
      <c r="D86" s="31"/>
      <c r="E86" s="31" t="s">
        <v>16</v>
      </c>
      <c r="F86" s="31" t="s">
        <v>13</v>
      </c>
      <c r="G86" s="31" t="s">
        <v>54</v>
      </c>
      <c r="H86" s="31" t="s">
        <v>52</v>
      </c>
      <c r="I86" s="31" t="s">
        <v>55</v>
      </c>
      <c r="J86" s="32" t="s">
        <v>20</v>
      </c>
      <c r="K86" s="33" t="s">
        <v>21</v>
      </c>
      <c r="L86" s="7" t="s">
        <v>22</v>
      </c>
      <c r="M86" s="8" t="s">
        <v>23</v>
      </c>
      <c r="N86" s="9" t="s">
        <v>24</v>
      </c>
      <c r="O86" s="10" t="s">
        <v>25</v>
      </c>
      <c r="P86" s="11" t="s">
        <v>26</v>
      </c>
    </row>
    <row r="87" spans="1:16" x14ac:dyDescent="0.3">
      <c r="A87" s="20" t="s">
        <v>83</v>
      </c>
      <c r="B87" s="40"/>
      <c r="C87" s="40"/>
      <c r="D87" s="40"/>
      <c r="E87" s="40"/>
      <c r="F87" s="40"/>
      <c r="G87" s="40"/>
      <c r="H87" s="40"/>
      <c r="I87" s="40"/>
      <c r="J87" s="41"/>
      <c r="K87" s="42"/>
      <c r="L87" s="43"/>
      <c r="M87" s="24">
        <f>SUM((M20+M32+M37+M42+M53+M84)*0.05)</f>
        <v>45067.952000000005</v>
      </c>
      <c r="N87" s="44"/>
      <c r="O87" s="45"/>
      <c r="P87" s="46"/>
    </row>
    <row r="88" spans="1:16" x14ac:dyDescent="0.3">
      <c r="A88" s="20" t="s">
        <v>86</v>
      </c>
      <c r="B88" s="20"/>
      <c r="C88" s="20"/>
      <c r="D88" s="20"/>
      <c r="E88" s="20"/>
      <c r="F88" s="20"/>
      <c r="G88" s="20"/>
      <c r="H88" s="20"/>
      <c r="I88" s="20"/>
      <c r="J88" s="21"/>
      <c r="K88" s="22"/>
      <c r="L88" s="23"/>
      <c r="M88" s="24">
        <f>SUM((M20+M32+M37+M42+M53+M84)*0.05)</f>
        <v>45067.952000000005</v>
      </c>
      <c r="N88" s="25"/>
      <c r="O88" s="26"/>
      <c r="P88" s="19"/>
    </row>
    <row r="89" spans="1:16" x14ac:dyDescent="0.3">
      <c r="L89" s="27">
        <f>SUM(L88:L88)</f>
        <v>0</v>
      </c>
      <c r="M89" s="28">
        <f>SUM(M88:M88)</f>
        <v>45067.952000000005</v>
      </c>
      <c r="N89" s="29">
        <f>SUM(N88:N88)</f>
        <v>0</v>
      </c>
      <c r="O89" s="30">
        <f>SUM(O88:O88)</f>
        <v>0</v>
      </c>
    </row>
    <row r="91" spans="1:16" ht="15.6" x14ac:dyDescent="0.3">
      <c r="A91" s="2"/>
      <c r="B91" s="2"/>
      <c r="C91" s="2"/>
      <c r="D91" s="2"/>
      <c r="E91" s="2"/>
      <c r="F91" s="2"/>
      <c r="G91" s="2"/>
      <c r="H91" s="2"/>
      <c r="I91" s="2"/>
      <c r="J91" s="34" t="s">
        <v>82</v>
      </c>
      <c r="K91" s="35"/>
      <c r="L91" s="36">
        <f>L20+L32+L37+L42+L53+L84+L89</f>
        <v>55305.352767999997</v>
      </c>
      <c r="M91" s="37">
        <f>M20+M32+M37+M42+M53+M84+M89</f>
        <v>946426.99200000009</v>
      </c>
      <c r="N91" s="38">
        <f>N20+N32+N37+N42+N53+N84+N89</f>
        <v>0</v>
      </c>
      <c r="O91" s="39">
        <f>O20+O32+O37+O42+O53+O84+O89</f>
        <v>0</v>
      </c>
      <c r="P9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2026 Low Season</vt:lpstr>
      <vt:lpstr>2026 High Season</vt:lpstr>
      <vt:lpstr>2027 Low Season </vt:lpstr>
      <vt:lpstr>2026 High Season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Shavuka</dc:creator>
  <cp:lastModifiedBy>George</cp:lastModifiedBy>
  <dcterms:created xsi:type="dcterms:W3CDTF">2026-06-03T12:56:31Z</dcterms:created>
  <dcterms:modified xsi:type="dcterms:W3CDTF">2026-07-02T09:52:49Z</dcterms:modified>
</cp:coreProperties>
</file>